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muesiri Ojo\Desktop\National Bureau of Statistics\NBS 2020\Admin Data\FAAC\"/>
    </mc:Choice>
  </mc:AlternateContent>
  <xr:revisionPtr revIDLastSave="0" documentId="8_{D5E94BC6-5F1E-4B1B-87C5-E88E67A5EDE5}" xr6:coauthVersionLast="45" xr6:coauthVersionMax="45" xr10:uidLastSave="{00000000-0000-0000-0000-000000000000}"/>
  <bookViews>
    <workbookView xWindow="-110" yWindow="-110" windowWidth="19420" windowHeight="10420" firstSheet="1" activeTab="4" xr2:uid="{00000000-000D-0000-FFFF-FFFF00000000}"/>
  </bookViews>
  <sheets>
    <sheet name="MONTHENTRY" sheetId="8" state="hidden" r:id="rId1"/>
    <sheet name="FG" sheetId="12" r:id="rId2"/>
    <sheet name="SG Details" sheetId="1" r:id="rId3"/>
    <sheet name="sumsum" sheetId="14" r:id="rId4"/>
    <sheet name="LGC Details" sheetId="2" r:id="rId5"/>
  </sheets>
  <definedNames>
    <definedName name="ACCTDATE">#REF!</definedName>
    <definedName name="acctmonth">MONTHENTRY!$F$6</definedName>
    <definedName name="previuosmonth">MONTHENTRY!$B$6</definedName>
    <definedName name="_xlnm.Print_Area" localSheetId="2">'SG Details'!$A$1:$Q$53</definedName>
    <definedName name="_xlnm.Print_Titles" localSheetId="4">'LGC Details'!$1:$7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48" i="1" l="1"/>
  <c r="T27" i="2"/>
  <c r="T26" i="2"/>
  <c r="Q27" i="2" l="1"/>
  <c r="D44" i="14"/>
  <c r="D46" i="1"/>
  <c r="F16" i="12"/>
  <c r="E17" i="12"/>
  <c r="D17" i="12"/>
  <c r="C17" i="12"/>
  <c r="S27" i="2" l="1"/>
  <c r="E122" i="2"/>
  <c r="H25" i="2"/>
  <c r="G25" i="2"/>
  <c r="F25" i="2"/>
  <c r="E25" i="2"/>
  <c r="G414" i="2"/>
  <c r="R27" i="2"/>
  <c r="O27" i="2"/>
  <c r="R412" i="2"/>
  <c r="Q412" i="2"/>
  <c r="P412" i="2"/>
  <c r="O412" i="2"/>
  <c r="R405" i="2"/>
  <c r="Q405" i="2"/>
  <c r="P405" i="2"/>
  <c r="O405" i="2"/>
  <c r="R390" i="2"/>
  <c r="Q390" i="2"/>
  <c r="P390" i="2"/>
  <c r="O390" i="2"/>
  <c r="R372" i="2"/>
  <c r="Q372" i="2"/>
  <c r="P372" i="2"/>
  <c r="O372" i="2"/>
  <c r="R355" i="2"/>
  <c r="Q355" i="2"/>
  <c r="P355" i="2"/>
  <c r="O355" i="2"/>
  <c r="R331" i="2"/>
  <c r="Q331" i="2"/>
  <c r="P331" i="2"/>
  <c r="O331" i="2"/>
  <c r="R307" i="2"/>
  <c r="Q307" i="2"/>
  <c r="P307" i="2"/>
  <c r="O307" i="2"/>
  <c r="R289" i="2"/>
  <c r="Q289" i="2"/>
  <c r="P289" i="2"/>
  <c r="O289" i="2"/>
  <c r="R255" i="2"/>
  <c r="Q255" i="2"/>
  <c r="P255" i="2"/>
  <c r="O255" i="2"/>
  <c r="R224" i="2"/>
  <c r="Q224" i="2"/>
  <c r="P224" i="2"/>
  <c r="O224" i="2"/>
  <c r="R205" i="2"/>
  <c r="Q205" i="2"/>
  <c r="P205" i="2"/>
  <c r="O205" i="2"/>
  <c r="R184" i="2"/>
  <c r="Q184" i="2"/>
  <c r="P184" i="2"/>
  <c r="O184" i="2"/>
  <c r="R158" i="2"/>
  <c r="Q158" i="2"/>
  <c r="P158" i="2"/>
  <c r="O158" i="2"/>
  <c r="R144" i="2"/>
  <c r="Q144" i="2"/>
  <c r="P144" i="2"/>
  <c r="O144" i="2"/>
  <c r="R123" i="2"/>
  <c r="Q123" i="2"/>
  <c r="P123" i="2"/>
  <c r="O123" i="2"/>
  <c r="R106" i="2"/>
  <c r="Q106" i="2"/>
  <c r="P106" i="2"/>
  <c r="O106" i="2"/>
  <c r="R84" i="2"/>
  <c r="Q84" i="2"/>
  <c r="P84" i="2"/>
  <c r="O84" i="2"/>
  <c r="R62" i="2"/>
  <c r="Q62" i="2"/>
  <c r="P62" i="2"/>
  <c r="O62" i="2"/>
  <c r="H414" i="2"/>
  <c r="F414" i="2"/>
  <c r="E414" i="2"/>
  <c r="H388" i="2"/>
  <c r="G388" i="2"/>
  <c r="F388" i="2"/>
  <c r="E388" i="2"/>
  <c r="H364" i="2"/>
  <c r="G364" i="2"/>
  <c r="F364" i="2"/>
  <c r="E364" i="2"/>
  <c r="H336" i="2"/>
  <c r="G336" i="2"/>
  <c r="F336" i="2"/>
  <c r="E336" i="2"/>
  <c r="H308" i="2"/>
  <c r="G308" i="2"/>
  <c r="F308" i="2"/>
  <c r="E308" i="2"/>
  <c r="H296" i="2"/>
  <c r="G296" i="2"/>
  <c r="F296" i="2"/>
  <c r="E296" i="2"/>
  <c r="H278" i="2"/>
  <c r="G278" i="2"/>
  <c r="F278" i="2"/>
  <c r="E278" i="2"/>
  <c r="H261" i="2"/>
  <c r="G261" i="2"/>
  <c r="F261" i="2"/>
  <c r="E261" i="2"/>
  <c r="H242" i="2"/>
  <c r="G242" i="2"/>
  <c r="F242" i="2"/>
  <c r="E242" i="2"/>
  <c r="H228" i="2"/>
  <c r="G228" i="2"/>
  <c r="F228" i="2"/>
  <c r="E228" i="2"/>
  <c r="H202" i="2"/>
  <c r="G202" i="2"/>
  <c r="F202" i="2"/>
  <c r="E202" i="2"/>
  <c r="H183" i="2"/>
  <c r="G183" i="2"/>
  <c r="F183" i="2"/>
  <c r="E183" i="2"/>
  <c r="H155" i="2"/>
  <c r="G155" i="2"/>
  <c r="F155" i="2"/>
  <c r="E155" i="2"/>
  <c r="H131" i="2"/>
  <c r="G131" i="2"/>
  <c r="F131" i="2"/>
  <c r="E131" i="2"/>
  <c r="H122" i="2"/>
  <c r="G122" i="2"/>
  <c r="F122" i="2"/>
  <c r="H101" i="2"/>
  <c r="G101" i="2"/>
  <c r="F101" i="2"/>
  <c r="E101" i="2"/>
  <c r="H79" i="2"/>
  <c r="G79" i="2"/>
  <c r="F79" i="2"/>
  <c r="E79" i="2"/>
  <c r="H47" i="2"/>
  <c r="G47" i="2"/>
  <c r="F47" i="2"/>
  <c r="E47" i="2"/>
  <c r="S413" i="2"/>
  <c r="S411" i="2"/>
  <c r="S410" i="2"/>
  <c r="S409" i="2"/>
  <c r="S408" i="2"/>
  <c r="S407" i="2"/>
  <c r="S406" i="2"/>
  <c r="S404" i="2"/>
  <c r="S403" i="2"/>
  <c r="S402" i="2"/>
  <c r="S401" i="2"/>
  <c r="S400" i="2"/>
  <c r="S399" i="2"/>
  <c r="S398" i="2"/>
  <c r="S397" i="2"/>
  <c r="S396" i="2"/>
  <c r="S395" i="2"/>
  <c r="S394" i="2"/>
  <c r="S393" i="2"/>
  <c r="S392" i="2"/>
  <c r="S391" i="2"/>
  <c r="S389" i="2"/>
  <c r="S388" i="2"/>
  <c r="S387" i="2"/>
  <c r="S386" i="2"/>
  <c r="S385" i="2"/>
  <c r="S384" i="2"/>
  <c r="S383" i="2"/>
  <c r="S382" i="2"/>
  <c r="S381" i="2"/>
  <c r="S380" i="2"/>
  <c r="S379" i="2"/>
  <c r="S378" i="2"/>
  <c r="S377" i="2"/>
  <c r="S376" i="2"/>
  <c r="S375" i="2"/>
  <c r="S374" i="2"/>
  <c r="S373" i="2"/>
  <c r="S371" i="2"/>
  <c r="S370" i="2"/>
  <c r="S369" i="2"/>
  <c r="S368" i="2"/>
  <c r="S367" i="2"/>
  <c r="S366" i="2"/>
  <c r="S365" i="2"/>
  <c r="S364" i="2"/>
  <c r="S363" i="2"/>
  <c r="S362" i="2"/>
  <c r="S361" i="2"/>
  <c r="S360" i="2"/>
  <c r="S359" i="2"/>
  <c r="S358" i="2"/>
  <c r="S357" i="2"/>
  <c r="S356" i="2"/>
  <c r="S354" i="2"/>
  <c r="S353" i="2"/>
  <c r="S352" i="2"/>
  <c r="S351" i="2"/>
  <c r="S350" i="2"/>
  <c r="S349" i="2"/>
  <c r="S348" i="2"/>
  <c r="S347" i="2"/>
  <c r="S346" i="2"/>
  <c r="S345" i="2"/>
  <c r="S344" i="2"/>
  <c r="S343" i="2"/>
  <c r="S342" i="2"/>
  <c r="S341" i="2"/>
  <c r="S340" i="2"/>
  <c r="S339" i="2"/>
  <c r="S338" i="2"/>
  <c r="S337" i="2"/>
  <c r="S336" i="2"/>
  <c r="S335" i="2"/>
  <c r="S334" i="2"/>
  <c r="S333" i="2"/>
  <c r="S332" i="2"/>
  <c r="S330" i="2"/>
  <c r="S329" i="2"/>
  <c r="S328" i="2"/>
  <c r="S327" i="2"/>
  <c r="S326" i="2"/>
  <c r="S325" i="2"/>
  <c r="S324" i="2"/>
  <c r="S323" i="2"/>
  <c r="S322" i="2"/>
  <c r="S321" i="2"/>
  <c r="S320" i="2"/>
  <c r="S319" i="2"/>
  <c r="S318" i="2"/>
  <c r="S317" i="2"/>
  <c r="S316" i="2"/>
  <c r="S315" i="2"/>
  <c r="S314" i="2"/>
  <c r="S313" i="2"/>
  <c r="S312" i="2"/>
  <c r="S311" i="2"/>
  <c r="S310" i="2"/>
  <c r="S309" i="2"/>
  <c r="S308" i="2"/>
  <c r="S306" i="2"/>
  <c r="S305" i="2"/>
  <c r="S304" i="2"/>
  <c r="S303" i="2"/>
  <c r="S302" i="2"/>
  <c r="S301" i="2"/>
  <c r="S300" i="2"/>
  <c r="S299" i="2"/>
  <c r="S298" i="2"/>
  <c r="S297" i="2"/>
  <c r="S296" i="2"/>
  <c r="S295" i="2"/>
  <c r="S294" i="2"/>
  <c r="S293" i="2"/>
  <c r="S292" i="2"/>
  <c r="S291" i="2"/>
  <c r="S290" i="2"/>
  <c r="S288" i="2"/>
  <c r="S287" i="2"/>
  <c r="S286" i="2"/>
  <c r="S285" i="2"/>
  <c r="S284" i="2"/>
  <c r="S283" i="2"/>
  <c r="S282" i="2"/>
  <c r="S281" i="2"/>
  <c r="S280" i="2"/>
  <c r="S279" i="2"/>
  <c r="S278" i="2"/>
  <c r="S277" i="2"/>
  <c r="S276" i="2"/>
  <c r="S275" i="2"/>
  <c r="S274" i="2"/>
  <c r="S273" i="2"/>
  <c r="S272" i="2"/>
  <c r="S271" i="2"/>
  <c r="S270" i="2"/>
  <c r="S269" i="2"/>
  <c r="S268" i="2"/>
  <c r="S267" i="2"/>
  <c r="S266" i="2"/>
  <c r="S265" i="2"/>
  <c r="S264" i="2"/>
  <c r="S263" i="2"/>
  <c r="S262" i="2"/>
  <c r="S261" i="2"/>
  <c r="S260" i="2"/>
  <c r="S259" i="2"/>
  <c r="S258" i="2"/>
  <c r="S257" i="2"/>
  <c r="S256" i="2"/>
  <c r="S254" i="2"/>
  <c r="S253" i="2"/>
  <c r="S252" i="2"/>
  <c r="S251" i="2"/>
  <c r="S250" i="2"/>
  <c r="S249" i="2"/>
  <c r="S248" i="2"/>
  <c r="S247" i="2"/>
  <c r="S246" i="2"/>
  <c r="S245" i="2"/>
  <c r="S244" i="2"/>
  <c r="S243" i="2"/>
  <c r="S242" i="2"/>
  <c r="S241" i="2"/>
  <c r="S240" i="2"/>
  <c r="S239" i="2"/>
  <c r="S238" i="2"/>
  <c r="S237" i="2"/>
  <c r="S236" i="2"/>
  <c r="S235" i="2"/>
  <c r="S234" i="2"/>
  <c r="S233" i="2"/>
  <c r="S232" i="2"/>
  <c r="S231" i="2"/>
  <c r="S230" i="2"/>
  <c r="S229" i="2"/>
  <c r="S228" i="2"/>
  <c r="S227" i="2"/>
  <c r="S226" i="2"/>
  <c r="S225" i="2"/>
  <c r="S223" i="2"/>
  <c r="S222" i="2"/>
  <c r="S221" i="2"/>
  <c r="S220" i="2"/>
  <c r="S219" i="2"/>
  <c r="S218" i="2"/>
  <c r="S217" i="2"/>
  <c r="S216" i="2"/>
  <c r="S215" i="2"/>
  <c r="S214" i="2"/>
  <c r="S213" i="2"/>
  <c r="S212" i="2"/>
  <c r="S211" i="2"/>
  <c r="S210" i="2"/>
  <c r="S209" i="2"/>
  <c r="S208" i="2"/>
  <c r="S207" i="2"/>
  <c r="S206" i="2"/>
  <c r="S204" i="2"/>
  <c r="S203" i="2"/>
  <c r="S202" i="2"/>
  <c r="S201" i="2"/>
  <c r="S200" i="2"/>
  <c r="S199" i="2"/>
  <c r="S198" i="2"/>
  <c r="S197" i="2"/>
  <c r="S196" i="2"/>
  <c r="S195" i="2"/>
  <c r="S194" i="2"/>
  <c r="S193" i="2"/>
  <c r="S192" i="2"/>
  <c r="S191" i="2"/>
  <c r="S190" i="2"/>
  <c r="S189" i="2"/>
  <c r="S188" i="2"/>
  <c r="S187" i="2"/>
  <c r="S186" i="2"/>
  <c r="S185" i="2"/>
  <c r="S183" i="2"/>
  <c r="S182" i="2"/>
  <c r="S181" i="2"/>
  <c r="S180" i="2"/>
  <c r="S179" i="2"/>
  <c r="S178" i="2"/>
  <c r="S177" i="2"/>
  <c r="S176" i="2"/>
  <c r="S175" i="2"/>
  <c r="S174" i="2"/>
  <c r="S173" i="2"/>
  <c r="S172" i="2"/>
  <c r="S171" i="2"/>
  <c r="S170" i="2"/>
  <c r="S169" i="2"/>
  <c r="S168" i="2"/>
  <c r="S167" i="2"/>
  <c r="S166" i="2"/>
  <c r="S165" i="2"/>
  <c r="S164" i="2"/>
  <c r="S163" i="2"/>
  <c r="S162" i="2"/>
  <c r="S161" i="2"/>
  <c r="S160" i="2"/>
  <c r="S159" i="2"/>
  <c r="S157" i="2"/>
  <c r="S156" i="2"/>
  <c r="S155" i="2"/>
  <c r="S154" i="2"/>
  <c r="S153" i="2"/>
  <c r="S152" i="2"/>
  <c r="S151" i="2"/>
  <c r="S150" i="2"/>
  <c r="S149" i="2"/>
  <c r="S148" i="2"/>
  <c r="S147" i="2"/>
  <c r="S146" i="2"/>
  <c r="S145" i="2"/>
  <c r="S143" i="2"/>
  <c r="S142" i="2"/>
  <c r="S141" i="2"/>
  <c r="S140" i="2"/>
  <c r="S139" i="2"/>
  <c r="S138" i="2"/>
  <c r="S137" i="2"/>
  <c r="S136" i="2"/>
  <c r="S135" i="2"/>
  <c r="S134" i="2"/>
  <c r="S133" i="2"/>
  <c r="S132" i="2"/>
  <c r="S131" i="2"/>
  <c r="S130" i="2"/>
  <c r="S129" i="2"/>
  <c r="S128" i="2"/>
  <c r="S127" i="2"/>
  <c r="S126" i="2"/>
  <c r="S125" i="2"/>
  <c r="S124" i="2"/>
  <c r="S122" i="2"/>
  <c r="S121" i="2"/>
  <c r="S120" i="2"/>
  <c r="S119" i="2"/>
  <c r="S118" i="2"/>
  <c r="S117" i="2"/>
  <c r="S116" i="2"/>
  <c r="S115" i="2"/>
  <c r="S114" i="2"/>
  <c r="S113" i="2"/>
  <c r="S112" i="2"/>
  <c r="S111" i="2"/>
  <c r="S110" i="2"/>
  <c r="S109" i="2"/>
  <c r="S108" i="2"/>
  <c r="S107" i="2"/>
  <c r="S105" i="2"/>
  <c r="S104" i="2"/>
  <c r="S103" i="2"/>
  <c r="S102" i="2"/>
  <c r="S101" i="2"/>
  <c r="S100" i="2"/>
  <c r="S99" i="2"/>
  <c r="S98" i="2"/>
  <c r="S97" i="2"/>
  <c r="S96" i="2"/>
  <c r="S95" i="2"/>
  <c r="S94" i="2"/>
  <c r="S93" i="2"/>
  <c r="S92" i="2"/>
  <c r="S91" i="2"/>
  <c r="S90" i="2"/>
  <c r="S89" i="2"/>
  <c r="S88" i="2"/>
  <c r="S87" i="2"/>
  <c r="S86" i="2"/>
  <c r="S85" i="2"/>
  <c r="S83" i="2"/>
  <c r="S82" i="2"/>
  <c r="S81" i="2"/>
  <c r="S80" i="2"/>
  <c r="S79" i="2"/>
  <c r="S78" i="2"/>
  <c r="S77" i="2"/>
  <c r="S76" i="2"/>
  <c r="S75" i="2"/>
  <c r="S74" i="2"/>
  <c r="S73" i="2"/>
  <c r="S72" i="2"/>
  <c r="S71" i="2"/>
  <c r="S70" i="2"/>
  <c r="S69" i="2"/>
  <c r="S68" i="2"/>
  <c r="S67" i="2"/>
  <c r="S66" i="2"/>
  <c r="S65" i="2"/>
  <c r="S64" i="2"/>
  <c r="S63" i="2"/>
  <c r="S61" i="2"/>
  <c r="S60" i="2"/>
  <c r="S59" i="2"/>
  <c r="S58" i="2"/>
  <c r="S57" i="2"/>
  <c r="S56" i="2"/>
  <c r="S55" i="2"/>
  <c r="S54" i="2"/>
  <c r="S53" i="2"/>
  <c r="S52" i="2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I413" i="2"/>
  <c r="I412" i="2"/>
  <c r="I411" i="2"/>
  <c r="I410" i="2"/>
  <c r="I409" i="2"/>
  <c r="I408" i="2"/>
  <c r="I407" i="2"/>
  <c r="I406" i="2"/>
  <c r="I405" i="2"/>
  <c r="I404" i="2"/>
  <c r="I403" i="2"/>
  <c r="I402" i="2"/>
  <c r="I401" i="2"/>
  <c r="I400" i="2"/>
  <c r="I399" i="2"/>
  <c r="I398" i="2"/>
  <c r="I397" i="2"/>
  <c r="I396" i="2"/>
  <c r="I395" i="2"/>
  <c r="I394" i="2"/>
  <c r="I393" i="2"/>
  <c r="I392" i="2"/>
  <c r="I391" i="2"/>
  <c r="I390" i="2"/>
  <c r="I389" i="2"/>
  <c r="I387" i="2"/>
  <c r="I386" i="2"/>
  <c r="I385" i="2"/>
  <c r="I384" i="2"/>
  <c r="I383" i="2"/>
  <c r="I382" i="2"/>
  <c r="I381" i="2"/>
  <c r="I380" i="2"/>
  <c r="I379" i="2"/>
  <c r="I378" i="2"/>
  <c r="I377" i="2"/>
  <c r="I376" i="2"/>
  <c r="I375" i="2"/>
  <c r="I374" i="2"/>
  <c r="I373" i="2"/>
  <c r="I372" i="2"/>
  <c r="I371" i="2"/>
  <c r="I370" i="2"/>
  <c r="I369" i="2"/>
  <c r="I368" i="2"/>
  <c r="I367" i="2"/>
  <c r="I366" i="2"/>
  <c r="I365" i="2"/>
  <c r="I363" i="2"/>
  <c r="I362" i="2"/>
  <c r="I361" i="2"/>
  <c r="I360" i="2"/>
  <c r="I359" i="2"/>
  <c r="I358" i="2"/>
  <c r="I357" i="2"/>
  <c r="I356" i="2"/>
  <c r="I355" i="2"/>
  <c r="I354" i="2"/>
  <c r="I353" i="2"/>
  <c r="I352" i="2"/>
  <c r="I351" i="2"/>
  <c r="I350" i="2"/>
  <c r="I349" i="2"/>
  <c r="I348" i="2"/>
  <c r="I347" i="2"/>
  <c r="I346" i="2"/>
  <c r="I345" i="2"/>
  <c r="I344" i="2"/>
  <c r="I343" i="2"/>
  <c r="I342" i="2"/>
  <c r="I341" i="2"/>
  <c r="I340" i="2"/>
  <c r="I339" i="2"/>
  <c r="I338" i="2"/>
  <c r="I337" i="2"/>
  <c r="I335" i="2"/>
  <c r="I334" i="2"/>
  <c r="I333" i="2"/>
  <c r="I332" i="2"/>
  <c r="I331" i="2"/>
  <c r="I330" i="2"/>
  <c r="I329" i="2"/>
  <c r="I328" i="2"/>
  <c r="I327" i="2"/>
  <c r="I326" i="2"/>
  <c r="I325" i="2"/>
  <c r="I324" i="2"/>
  <c r="I323" i="2"/>
  <c r="I322" i="2"/>
  <c r="I321" i="2"/>
  <c r="I320" i="2"/>
  <c r="I319" i="2"/>
  <c r="I318" i="2"/>
  <c r="I317" i="2"/>
  <c r="I316" i="2"/>
  <c r="I315" i="2"/>
  <c r="I314" i="2"/>
  <c r="I313" i="2"/>
  <c r="I312" i="2"/>
  <c r="I311" i="2"/>
  <c r="I310" i="2"/>
  <c r="I309" i="2"/>
  <c r="I307" i="2"/>
  <c r="I306" i="2"/>
  <c r="I305" i="2"/>
  <c r="I304" i="2"/>
  <c r="I303" i="2"/>
  <c r="I302" i="2"/>
  <c r="I301" i="2"/>
  <c r="I300" i="2"/>
  <c r="I299" i="2"/>
  <c r="I298" i="2"/>
  <c r="I297" i="2"/>
  <c r="I295" i="2"/>
  <c r="I294" i="2"/>
  <c r="I293" i="2"/>
  <c r="I292" i="2"/>
  <c r="I291" i="2"/>
  <c r="I290" i="2"/>
  <c r="I289" i="2"/>
  <c r="I288" i="2"/>
  <c r="I287" i="2"/>
  <c r="I286" i="2"/>
  <c r="I285" i="2"/>
  <c r="I284" i="2"/>
  <c r="I283" i="2"/>
  <c r="I282" i="2"/>
  <c r="I281" i="2"/>
  <c r="I280" i="2"/>
  <c r="I279" i="2"/>
  <c r="I277" i="2"/>
  <c r="I276" i="2"/>
  <c r="I275" i="2"/>
  <c r="I274" i="2"/>
  <c r="I273" i="2"/>
  <c r="I272" i="2"/>
  <c r="I271" i="2"/>
  <c r="I270" i="2"/>
  <c r="I269" i="2"/>
  <c r="I268" i="2"/>
  <c r="I267" i="2"/>
  <c r="I266" i="2"/>
  <c r="I265" i="2"/>
  <c r="I264" i="2"/>
  <c r="I263" i="2"/>
  <c r="I262" i="2"/>
  <c r="I260" i="2"/>
  <c r="I259" i="2"/>
  <c r="I258" i="2"/>
  <c r="I257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1" i="2"/>
  <c r="I240" i="2"/>
  <c r="I239" i="2"/>
  <c r="I238" i="2"/>
  <c r="I237" i="2"/>
  <c r="I236" i="2"/>
  <c r="I235" i="2"/>
  <c r="I234" i="2"/>
  <c r="I233" i="2"/>
  <c r="I232" i="2"/>
  <c r="I231" i="2"/>
  <c r="I230" i="2"/>
  <c r="I229" i="2"/>
  <c r="I227" i="2"/>
  <c r="I226" i="2"/>
  <c r="I225" i="2"/>
  <c r="I224" i="2"/>
  <c r="I223" i="2"/>
  <c r="I222" i="2"/>
  <c r="I221" i="2"/>
  <c r="I220" i="2"/>
  <c r="I219" i="2"/>
  <c r="I218" i="2"/>
  <c r="I217" i="2"/>
  <c r="I216" i="2"/>
  <c r="I215" i="2"/>
  <c r="I214" i="2"/>
  <c r="I213" i="2"/>
  <c r="I212" i="2"/>
  <c r="I211" i="2"/>
  <c r="I210" i="2"/>
  <c r="I209" i="2"/>
  <c r="I208" i="2"/>
  <c r="I207" i="2"/>
  <c r="I206" i="2"/>
  <c r="I205" i="2"/>
  <c r="I204" i="2"/>
  <c r="I203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0" i="2"/>
  <c r="I129" i="2"/>
  <c r="I128" i="2"/>
  <c r="I127" i="2"/>
  <c r="I126" i="2"/>
  <c r="I125" i="2"/>
  <c r="I124" i="2"/>
  <c r="I123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H43" i="14"/>
  <c r="H42" i="14"/>
  <c r="H41" i="14"/>
  <c r="H40" i="14"/>
  <c r="H38" i="14"/>
  <c r="H37" i="14"/>
  <c r="H32" i="14"/>
  <c r="H30" i="14"/>
  <c r="H29" i="14"/>
  <c r="H27" i="14"/>
  <c r="H26" i="14"/>
  <c r="H25" i="14"/>
  <c r="H24" i="14"/>
  <c r="H23" i="14"/>
  <c r="H22" i="14"/>
  <c r="H20" i="14"/>
  <c r="H19" i="14"/>
  <c r="H18" i="14"/>
  <c r="H16" i="14"/>
  <c r="H14" i="14"/>
  <c r="H12" i="14"/>
  <c r="H11" i="14"/>
  <c r="H10" i="14"/>
  <c r="H9" i="14"/>
  <c r="H8" i="14"/>
  <c r="H7" i="14"/>
  <c r="E39" i="14"/>
  <c r="H39" i="14" s="1"/>
  <c r="E36" i="14"/>
  <c r="H36" i="14" s="1"/>
  <c r="E35" i="14"/>
  <c r="H35" i="14" s="1"/>
  <c r="E34" i="14"/>
  <c r="H34" i="14" s="1"/>
  <c r="E33" i="14"/>
  <c r="H33" i="14" s="1"/>
  <c r="E31" i="14"/>
  <c r="H31" i="14" s="1"/>
  <c r="E28" i="14"/>
  <c r="H28" i="14" s="1"/>
  <c r="E21" i="14"/>
  <c r="H21" i="14" s="1"/>
  <c r="E17" i="14"/>
  <c r="H17" i="14" s="1"/>
  <c r="E15" i="14"/>
  <c r="E13" i="14"/>
  <c r="H13" i="14" s="1"/>
  <c r="G44" i="14"/>
  <c r="F44" i="14"/>
  <c r="I242" i="2" l="1"/>
  <c r="I308" i="2"/>
  <c r="S62" i="2"/>
  <c r="S144" i="2"/>
  <c r="S184" i="2"/>
  <c r="S412" i="2"/>
  <c r="I47" i="2"/>
  <c r="I101" i="2"/>
  <c r="I183" i="2"/>
  <c r="I364" i="2"/>
  <c r="S84" i="2"/>
  <c r="S372" i="2"/>
  <c r="S390" i="2"/>
  <c r="E44" i="14"/>
  <c r="I25" i="2"/>
  <c r="I79" i="2"/>
  <c r="I131" i="2"/>
  <c r="I155" i="2"/>
  <c r="I202" i="2"/>
  <c r="I228" i="2"/>
  <c r="I261" i="2"/>
  <c r="I296" i="2"/>
  <c r="I336" i="2"/>
  <c r="I388" i="2"/>
  <c r="S106" i="2"/>
  <c r="I122" i="2"/>
  <c r="I278" i="2"/>
  <c r="S123" i="2"/>
  <c r="S158" i="2"/>
  <c r="S205" i="2"/>
  <c r="S224" i="2"/>
  <c r="S255" i="2"/>
  <c r="S289" i="2"/>
  <c r="S307" i="2"/>
  <c r="S331" i="2"/>
  <c r="S405" i="2"/>
  <c r="S355" i="2"/>
  <c r="H15" i="14"/>
  <c r="H44" i="14" s="1"/>
  <c r="I414" i="2"/>
  <c r="N11" i="1" l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10" i="1"/>
  <c r="M46" i="1"/>
  <c r="F45" i="1"/>
  <c r="O45" i="1" s="1"/>
  <c r="F44" i="1"/>
  <c r="O44" i="1" s="1"/>
  <c r="F43" i="1"/>
  <c r="O43" i="1" s="1"/>
  <c r="F42" i="1"/>
  <c r="O42" i="1" s="1"/>
  <c r="F41" i="1"/>
  <c r="O41" i="1" s="1"/>
  <c r="F40" i="1"/>
  <c r="O40" i="1" s="1"/>
  <c r="F39" i="1"/>
  <c r="O39" i="1" s="1"/>
  <c r="F38" i="1"/>
  <c r="O38" i="1" s="1"/>
  <c r="F37" i="1"/>
  <c r="O37" i="1" s="1"/>
  <c r="F36" i="1"/>
  <c r="O36" i="1" s="1"/>
  <c r="F35" i="1"/>
  <c r="O35" i="1" s="1"/>
  <c r="F34" i="1"/>
  <c r="O34" i="1" s="1"/>
  <c r="F33" i="1"/>
  <c r="O33" i="1" s="1"/>
  <c r="F32" i="1"/>
  <c r="O32" i="1" s="1"/>
  <c r="F31" i="1"/>
  <c r="O31" i="1" s="1"/>
  <c r="F30" i="1"/>
  <c r="O30" i="1" s="1"/>
  <c r="F29" i="1"/>
  <c r="O29" i="1" s="1"/>
  <c r="F28" i="1"/>
  <c r="O28" i="1" s="1"/>
  <c r="F27" i="1"/>
  <c r="O27" i="1" s="1"/>
  <c r="F26" i="1"/>
  <c r="O26" i="1" s="1"/>
  <c r="F25" i="1"/>
  <c r="O25" i="1" s="1"/>
  <c r="F24" i="1"/>
  <c r="O24" i="1" s="1"/>
  <c r="F23" i="1"/>
  <c r="O23" i="1" s="1"/>
  <c r="F22" i="1"/>
  <c r="O22" i="1" s="1"/>
  <c r="F21" i="1"/>
  <c r="O21" i="1" s="1"/>
  <c r="F20" i="1"/>
  <c r="O20" i="1" s="1"/>
  <c r="F19" i="1"/>
  <c r="O19" i="1" s="1"/>
  <c r="F18" i="1"/>
  <c r="O18" i="1" s="1"/>
  <c r="F17" i="1"/>
  <c r="O17" i="1" s="1"/>
  <c r="F16" i="1"/>
  <c r="O16" i="1" s="1"/>
  <c r="F15" i="1"/>
  <c r="O15" i="1" s="1"/>
  <c r="F14" i="1"/>
  <c r="O14" i="1" s="1"/>
  <c r="F13" i="1"/>
  <c r="O13" i="1" s="1"/>
  <c r="F12" i="1"/>
  <c r="F11" i="1"/>
  <c r="O11" i="1" s="1"/>
  <c r="F10" i="1"/>
  <c r="O10" i="1" s="1"/>
  <c r="L46" i="1"/>
  <c r="K46" i="1"/>
  <c r="I46" i="1"/>
  <c r="H46" i="1"/>
  <c r="G46" i="1"/>
  <c r="E46" i="1"/>
  <c r="N46" i="1" l="1"/>
  <c r="F46" i="1"/>
  <c r="O12" i="1"/>
  <c r="O46" i="1" s="1"/>
  <c r="J10" i="1"/>
  <c r="P10" i="1" s="1"/>
  <c r="J11" i="1"/>
  <c r="P11" i="1" s="1"/>
  <c r="J12" i="1"/>
  <c r="J13" i="1"/>
  <c r="P13" i="1" s="1"/>
  <c r="J14" i="1"/>
  <c r="P14" i="1" s="1"/>
  <c r="J15" i="1"/>
  <c r="P15" i="1" s="1"/>
  <c r="J16" i="1"/>
  <c r="P16" i="1" s="1"/>
  <c r="J17" i="1"/>
  <c r="P17" i="1" s="1"/>
  <c r="J18" i="1"/>
  <c r="P18" i="1" s="1"/>
  <c r="J19" i="1"/>
  <c r="P19" i="1" s="1"/>
  <c r="J20" i="1"/>
  <c r="P20" i="1" s="1"/>
  <c r="J21" i="1"/>
  <c r="P21" i="1" s="1"/>
  <c r="J22" i="1"/>
  <c r="P22" i="1" s="1"/>
  <c r="J23" i="1"/>
  <c r="P23" i="1" s="1"/>
  <c r="J24" i="1"/>
  <c r="P24" i="1" s="1"/>
  <c r="J25" i="1"/>
  <c r="P25" i="1" s="1"/>
  <c r="J26" i="1"/>
  <c r="P26" i="1" s="1"/>
  <c r="J27" i="1"/>
  <c r="P27" i="1" s="1"/>
  <c r="J28" i="1"/>
  <c r="P28" i="1" s="1"/>
  <c r="J29" i="1"/>
  <c r="P29" i="1" s="1"/>
  <c r="J30" i="1"/>
  <c r="P30" i="1" s="1"/>
  <c r="J31" i="1"/>
  <c r="P31" i="1" s="1"/>
  <c r="J32" i="1"/>
  <c r="P32" i="1" s="1"/>
  <c r="J33" i="1"/>
  <c r="P33" i="1" s="1"/>
  <c r="J34" i="1"/>
  <c r="P34" i="1" s="1"/>
  <c r="J35" i="1"/>
  <c r="P35" i="1" s="1"/>
  <c r="J36" i="1"/>
  <c r="P36" i="1" s="1"/>
  <c r="J37" i="1"/>
  <c r="P37" i="1" s="1"/>
  <c r="J38" i="1"/>
  <c r="P38" i="1" s="1"/>
  <c r="J39" i="1"/>
  <c r="P39" i="1" s="1"/>
  <c r="J40" i="1"/>
  <c r="P40" i="1" s="1"/>
  <c r="J41" i="1"/>
  <c r="P41" i="1" s="1"/>
  <c r="J42" i="1"/>
  <c r="P42" i="1" s="1"/>
  <c r="J43" i="1"/>
  <c r="P43" i="1" s="1"/>
  <c r="J44" i="1"/>
  <c r="P44" i="1" s="1"/>
  <c r="J45" i="1"/>
  <c r="P45" i="1" s="1"/>
  <c r="F30" i="12"/>
  <c r="G30" i="12"/>
  <c r="E29" i="12"/>
  <c r="H29" i="12" s="1"/>
  <c r="E28" i="12"/>
  <c r="H28" i="12" s="1"/>
  <c r="E27" i="12"/>
  <c r="H27" i="12" s="1"/>
  <c r="E26" i="12"/>
  <c r="H26" i="12" s="1"/>
  <c r="E25" i="12"/>
  <c r="H25" i="12" s="1"/>
  <c r="D30" i="12"/>
  <c r="C30" i="12"/>
  <c r="F8" i="12"/>
  <c r="F9" i="12"/>
  <c r="F10" i="12"/>
  <c r="F11" i="12"/>
  <c r="F12" i="12"/>
  <c r="F13" i="12"/>
  <c r="F14" i="12"/>
  <c r="F15" i="12"/>
  <c r="F7" i="12"/>
  <c r="E30" i="12" l="1"/>
  <c r="F17" i="12"/>
  <c r="H30" i="12"/>
  <c r="J46" i="1"/>
  <c r="P12" i="1"/>
  <c r="P46" i="1" s="1"/>
  <c r="F5" i="8" l="1"/>
  <c r="B1" i="8"/>
  <c r="C1" i="8"/>
  <c r="G5" i="8" l="1"/>
  <c r="B5" i="8" s="1"/>
  <c r="B11" i="8" s="1"/>
  <c r="F10" i="8"/>
  <c r="F15" i="8"/>
  <c r="F14" i="8"/>
  <c r="F11" i="8"/>
  <c r="F17" i="8"/>
  <c r="F13" i="8"/>
  <c r="F16" i="8"/>
  <c r="F8" i="8"/>
  <c r="F9" i="8"/>
  <c r="F18" i="8"/>
  <c r="F19" i="8"/>
  <c r="F12" i="8"/>
  <c r="C5" i="8" l="1"/>
  <c r="B13" i="8"/>
  <c r="B16" i="8"/>
  <c r="B8" i="8"/>
  <c r="B18" i="8"/>
  <c r="B14" i="8"/>
  <c r="B19" i="8"/>
  <c r="B12" i="8"/>
  <c r="B10" i="8"/>
  <c r="B15" i="8"/>
  <c r="B17" i="8"/>
  <c r="B9" i="8"/>
  <c r="F6" i="8" l="1"/>
  <c r="B6" i="8"/>
</calcChain>
</file>

<file path=xl/sharedStrings.xml><?xml version="1.0" encoding="utf-8"?>
<sst xmlns="http://schemas.openxmlformats.org/spreadsheetml/2006/main" count="1091" uniqueCount="932">
  <si>
    <t>S/n</t>
  </si>
  <si>
    <t>No. of LGCs</t>
  </si>
  <si>
    <t>Gross Total</t>
  </si>
  <si>
    <t>External Debt</t>
  </si>
  <si>
    <t>Gross Statutory Allocation</t>
  </si>
  <si>
    <t>6=4+5</t>
  </si>
  <si>
    <t>10=6-(7+8+9)</t>
  </si>
  <si>
    <t>State</t>
  </si>
  <si>
    <t>Local Government Councils</t>
  </si>
  <si>
    <t>Value Added Tax</t>
  </si>
  <si>
    <t>Contractual Obligation (ISPO)</t>
  </si>
  <si>
    <t>Net Statutory Allocation</t>
  </si>
  <si>
    <t>Total Net Amount</t>
  </si>
  <si>
    <t>Beneficiaries</t>
  </si>
  <si>
    <t>Table IV</t>
  </si>
  <si>
    <t>Total Allocation</t>
  </si>
  <si>
    <t>Table III</t>
  </si>
  <si>
    <t>Note :</t>
  </si>
  <si>
    <t>Deductions</t>
  </si>
  <si>
    <t>Total Gross Amount</t>
  </si>
  <si>
    <t>Federal Ministry of Finance, Abuja</t>
  </si>
  <si>
    <r>
      <t xml:space="preserve">Source: </t>
    </r>
    <r>
      <rPr>
        <b/>
        <sz val="16"/>
        <rFont val="Arial"/>
        <family val="2"/>
      </rPr>
      <t>Office of the Accountant-General of the Federation</t>
    </r>
  </si>
  <si>
    <t>13% Share of Derivation (Net)</t>
  </si>
  <si>
    <t>Payment for Fertilizer, State Water Supply Project, State Agricultural Project and National Fadama Project</t>
  </si>
  <si>
    <t>Exchange Gain Difference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</si>
  <si>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</si>
  <si>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</si>
  <si>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</si>
  <si>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</si>
  <si>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</si>
  <si>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</si>
  <si>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</si>
  <si>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</si>
  <si>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</si>
  <si>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</si>
  <si>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</si>
  <si>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</si>
  <si>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</si>
  <si>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</si>
  <si>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</si>
  <si>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</si>
  <si>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</si>
  <si>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</si>
  <si>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</si>
  <si>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</si>
  <si>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</si>
  <si>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</si>
  <si>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</si>
  <si>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</si>
  <si>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</si>
  <si>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</si>
  <si>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</si>
  <si>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</si>
  <si>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</si>
  <si>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</si>
  <si>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</si>
  <si>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</si>
  <si>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</si>
  <si>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</si>
  <si>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</si>
  <si>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</si>
  <si>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FCT-ABUJA</t>
  </si>
  <si>
    <t>Gross VAT Allocation</t>
  </si>
  <si>
    <t>NASARAWA</t>
  </si>
  <si>
    <t>ABA NORTH</t>
  </si>
  <si>
    <t>ABA SOUTH</t>
  </si>
  <si>
    <t>AROCHUKWU</t>
  </si>
  <si>
    <t>BENDE</t>
  </si>
  <si>
    <t>IKWUANO</t>
  </si>
  <si>
    <t>ISIALA NGWA NORTH</t>
  </si>
  <si>
    <t>ISIALA NGWA SOUTH</t>
  </si>
  <si>
    <t>ISUIKWUATO</t>
  </si>
  <si>
    <t>NNEOCHI</t>
  </si>
  <si>
    <t>OBIOMA NGWA</t>
  </si>
  <si>
    <t>OHAFIA</t>
  </si>
  <si>
    <t>OSISIOMA</t>
  </si>
  <si>
    <t>UGWUNAGBO</t>
  </si>
  <si>
    <t>UKWA EAST</t>
  </si>
  <si>
    <t>UKWA WEST</t>
  </si>
  <si>
    <t>UMUAHIA NORTH</t>
  </si>
  <si>
    <t>UMUAHIA SOUTH</t>
  </si>
  <si>
    <t>DEMSA</t>
  </si>
  <si>
    <t>FUFORE</t>
  </si>
  <si>
    <t>GANYE</t>
  </si>
  <si>
    <t>GIREI</t>
  </si>
  <si>
    <t>GOMBI</t>
  </si>
  <si>
    <t>GUYUK</t>
  </si>
  <si>
    <t>HONG</t>
  </si>
  <si>
    <t>JADA</t>
  </si>
  <si>
    <t>LAMURDE</t>
  </si>
  <si>
    <t>MADAGALI</t>
  </si>
  <si>
    <t>MAIHA</t>
  </si>
  <si>
    <t>MAYO-BELWA</t>
  </si>
  <si>
    <t>MICHIKA</t>
  </si>
  <si>
    <t>MUBI NORTH</t>
  </si>
  <si>
    <t>MUBI SOUTH</t>
  </si>
  <si>
    <t>NUMAN</t>
  </si>
  <si>
    <t>SHELLENG</t>
  </si>
  <si>
    <t>SONG</t>
  </si>
  <si>
    <t>TOUNGO</t>
  </si>
  <si>
    <t>ABAK</t>
  </si>
  <si>
    <t>EASTERN OBOLO</t>
  </si>
  <si>
    <t>EKET</t>
  </si>
  <si>
    <t>EKPE ATAI</t>
  </si>
  <si>
    <t>ESSIEN UDIM</t>
  </si>
  <si>
    <t>ETIM EKPO</t>
  </si>
  <si>
    <t>ETINAN</t>
  </si>
  <si>
    <t>IBENO</t>
  </si>
  <si>
    <t>IBESIKPO ASUTAN</t>
  </si>
  <si>
    <t>IBIONO IBOM</t>
  </si>
  <si>
    <t>IKA</t>
  </si>
  <si>
    <t>IKONO</t>
  </si>
  <si>
    <t>IKOT ABASI</t>
  </si>
  <si>
    <t>IKOT EKPENE</t>
  </si>
  <si>
    <t>INI</t>
  </si>
  <si>
    <t>ITU</t>
  </si>
  <si>
    <t>MBO</t>
  </si>
  <si>
    <t>MKPAT ENIN</t>
  </si>
  <si>
    <t>NSIT IBOM</t>
  </si>
  <si>
    <t>NSIT UBIUM</t>
  </si>
  <si>
    <t>OBAT AKARA</t>
  </si>
  <si>
    <t>OKOBO</t>
  </si>
  <si>
    <t>ONNA</t>
  </si>
  <si>
    <t>ORON</t>
  </si>
  <si>
    <t>ORUK ANAM</t>
  </si>
  <si>
    <t>UDUNG UKO</t>
  </si>
  <si>
    <t>UKANAFUN</t>
  </si>
  <si>
    <t>UQUO</t>
  </si>
  <si>
    <t>URUAN</t>
  </si>
  <si>
    <t>URUE OFFONG/ORUK</t>
  </si>
  <si>
    <t>UYO</t>
  </si>
  <si>
    <t>AGUATA</t>
  </si>
  <si>
    <t>ANAMBRA EAST</t>
  </si>
  <si>
    <t>ANAMBRA WEST</t>
  </si>
  <si>
    <t>ANIOCHA</t>
  </si>
  <si>
    <t>AWKA NORTH</t>
  </si>
  <si>
    <t>AWKA SOUTH</t>
  </si>
  <si>
    <t>AYAMELUM</t>
  </si>
  <si>
    <t>DUNUKOFIA</t>
  </si>
  <si>
    <t>EKWUSIGWO</t>
  </si>
  <si>
    <t>IDEMILI NORTH</t>
  </si>
  <si>
    <t>IDEMILI SOUTH</t>
  </si>
  <si>
    <t>IHIALA</t>
  </si>
  <si>
    <t>NJIKOKA</t>
  </si>
  <si>
    <t>NNEWI NORTH</t>
  </si>
  <si>
    <t>NNEWI SOUTH</t>
  </si>
  <si>
    <t>OGBARU</t>
  </si>
  <si>
    <t>ONISHA NORTH</t>
  </si>
  <si>
    <t>ONISHA SOUTH</t>
  </si>
  <si>
    <t>ORUMBA NORTH</t>
  </si>
  <si>
    <t>ORUMBA SOUTH</t>
  </si>
  <si>
    <t>OYI</t>
  </si>
  <si>
    <t>ALKALERI</t>
  </si>
  <si>
    <t>BOGORO</t>
  </si>
  <si>
    <t>DAMBAN</t>
  </si>
  <si>
    <t>DARAZO</t>
  </si>
  <si>
    <t>DASS</t>
  </si>
  <si>
    <t>GAMAWA</t>
  </si>
  <si>
    <t>GANJUWA</t>
  </si>
  <si>
    <t>GIADE</t>
  </si>
  <si>
    <t>I/GADAU</t>
  </si>
  <si>
    <t>JAMA'ARE</t>
  </si>
  <si>
    <t>KATAGUM</t>
  </si>
  <si>
    <t>KIRFI</t>
  </si>
  <si>
    <t>MISAU</t>
  </si>
  <si>
    <t>NINGI</t>
  </si>
  <si>
    <t>SHIRA</t>
  </si>
  <si>
    <t>TAFAWA BALEWA</t>
  </si>
  <si>
    <t>TORO</t>
  </si>
  <si>
    <t>WARJI</t>
  </si>
  <si>
    <t>ZAKI</t>
  </si>
  <si>
    <t>BRASS</t>
  </si>
  <si>
    <t>EKERMOR</t>
  </si>
  <si>
    <t>KOLOKUMA/OPOKUMA</t>
  </si>
  <si>
    <t>NEMBE</t>
  </si>
  <si>
    <t>OGBIA</t>
  </si>
  <si>
    <t>SAGBAMA</t>
  </si>
  <si>
    <t>SOUTHERN IJAW</t>
  </si>
  <si>
    <t>YENAGOA</t>
  </si>
  <si>
    <t>ADO</t>
  </si>
  <si>
    <t>AGATU</t>
  </si>
  <si>
    <t>APA</t>
  </si>
  <si>
    <t>BURUKU</t>
  </si>
  <si>
    <t>GBOKO</t>
  </si>
  <si>
    <t>GUMA</t>
  </si>
  <si>
    <t>GWER EAST</t>
  </si>
  <si>
    <t>GWER WEST</t>
  </si>
  <si>
    <t>KATSINA ALA</t>
  </si>
  <si>
    <t>KONSHISHA</t>
  </si>
  <si>
    <t>KWANDE</t>
  </si>
  <si>
    <t>LOGO</t>
  </si>
  <si>
    <t>MAKURDI</t>
  </si>
  <si>
    <t>OBI</t>
  </si>
  <si>
    <t>OGBADIBO</t>
  </si>
  <si>
    <t>OHIMINI</t>
  </si>
  <si>
    <t>OJU</t>
  </si>
  <si>
    <t>OKPOKWU</t>
  </si>
  <si>
    <t>OTUKPO</t>
  </si>
  <si>
    <t>TARKA</t>
  </si>
  <si>
    <t>UKUM</t>
  </si>
  <si>
    <t>USHONGO</t>
  </si>
  <si>
    <t>VANDEIKYA</t>
  </si>
  <si>
    <t>ABADAN</t>
  </si>
  <si>
    <t>ASKIRA UBA</t>
  </si>
  <si>
    <t>BAMA</t>
  </si>
  <si>
    <t>BAYO</t>
  </si>
  <si>
    <t>BIU</t>
  </si>
  <si>
    <t>CHIBOK</t>
  </si>
  <si>
    <t>DAMBOA</t>
  </si>
  <si>
    <t>DIKWA</t>
  </si>
  <si>
    <t>GUBIO</t>
  </si>
  <si>
    <t>GUZAMALA</t>
  </si>
  <si>
    <t>GWOZA</t>
  </si>
  <si>
    <t>HAWUL</t>
  </si>
  <si>
    <t>JERE</t>
  </si>
  <si>
    <t>KAGA</t>
  </si>
  <si>
    <t>KALA BALGE</t>
  </si>
  <si>
    <t>KONDUGA</t>
  </si>
  <si>
    <t>KUKAWA</t>
  </si>
  <si>
    <t>KWAYA KUSAR</t>
  </si>
  <si>
    <t>MAFA</t>
  </si>
  <si>
    <t>MAGUMERI</t>
  </si>
  <si>
    <t>MAIDUGURI METRO</t>
  </si>
  <si>
    <t>MARTE</t>
  </si>
  <si>
    <t>MOBBAR</t>
  </si>
  <si>
    <t>MONGUNO</t>
  </si>
  <si>
    <t>NGALA</t>
  </si>
  <si>
    <t>NGANZAI</t>
  </si>
  <si>
    <t>SHANI</t>
  </si>
  <si>
    <t>ABI</t>
  </si>
  <si>
    <t>AKAMKPA</t>
  </si>
  <si>
    <t>AKPABUYO</t>
  </si>
  <si>
    <t>BAKASSI</t>
  </si>
  <si>
    <t>BEKWARA</t>
  </si>
  <si>
    <t>BIASE</t>
  </si>
  <si>
    <t>BOKI</t>
  </si>
  <si>
    <t>CALABAR MUNICIPAL</t>
  </si>
  <si>
    <t>CALABAR SOUTH</t>
  </si>
  <si>
    <t>ETUNG</t>
  </si>
  <si>
    <t>IKOM</t>
  </si>
  <si>
    <t>OBANLIKU</t>
  </si>
  <si>
    <t>OBUBRA</t>
  </si>
  <si>
    <t>OBUDU</t>
  </si>
  <si>
    <t>ODUKPANI</t>
  </si>
  <si>
    <t>OGAJA</t>
  </si>
  <si>
    <t>YAKURR</t>
  </si>
  <si>
    <t>YALA</t>
  </si>
  <si>
    <t>ANIOCHA NORTH</t>
  </si>
  <si>
    <t>ANIOCHA SOUTH</t>
  </si>
  <si>
    <t>BOMADI</t>
  </si>
  <si>
    <t>BURUTU</t>
  </si>
  <si>
    <t>ETHIOPE EAST</t>
  </si>
  <si>
    <t>ETHIOPE WEST</t>
  </si>
  <si>
    <t>IKA NORTH EAST</t>
  </si>
  <si>
    <t>IKA SOUTH</t>
  </si>
  <si>
    <t>ISOKO NORTH</t>
  </si>
  <si>
    <t>ISOKO SOUTH</t>
  </si>
  <si>
    <t>NDOKWA EAST</t>
  </si>
  <si>
    <t>NDOKWA WEST</t>
  </si>
  <si>
    <t>OKPE</t>
  </si>
  <si>
    <t>OSHIMILI NORTH</t>
  </si>
  <si>
    <t>OSHIMILI SOUTH</t>
  </si>
  <si>
    <t>PATANI</t>
  </si>
  <si>
    <t>SAPELE</t>
  </si>
  <si>
    <t>UDU</t>
  </si>
  <si>
    <t>UGHELLI NORTH</t>
  </si>
  <si>
    <t>UGHELLI SOUTH</t>
  </si>
  <si>
    <t>UKWUANI</t>
  </si>
  <si>
    <t>UVWIE</t>
  </si>
  <si>
    <t>WARRI SOUTH</t>
  </si>
  <si>
    <t>WARRI NORTH</t>
  </si>
  <si>
    <t>WARRI SOUTH-WEST</t>
  </si>
  <si>
    <t>ABAKALIKI</t>
  </si>
  <si>
    <t>AFIKPO NORTH</t>
  </si>
  <si>
    <t>EZZA NORTH</t>
  </si>
  <si>
    <t>EZZA SOUTH</t>
  </si>
  <si>
    <t>IKWO</t>
  </si>
  <si>
    <t>ISHIELU</t>
  </si>
  <si>
    <t>IVO</t>
  </si>
  <si>
    <t>IZZI</t>
  </si>
  <si>
    <t>OHAOZARA</t>
  </si>
  <si>
    <t>OHAUKWU</t>
  </si>
  <si>
    <t>ONICHA</t>
  </si>
  <si>
    <t>AKOKO EDO</t>
  </si>
  <si>
    <t>EGOR</t>
  </si>
  <si>
    <t>ESAN CENTRAL</t>
  </si>
  <si>
    <t>ESAN NORTH EAST</t>
  </si>
  <si>
    <t>ESAN SOUTH EAST</t>
  </si>
  <si>
    <t>ESAN WEST</t>
  </si>
  <si>
    <t>ETSAKO CENTRAL</t>
  </si>
  <si>
    <t>ETSAKO EAST</t>
  </si>
  <si>
    <t>ETSAKO WEST</t>
  </si>
  <si>
    <t>IGUEBEN</t>
  </si>
  <si>
    <t>IKPOBA OKHA</t>
  </si>
  <si>
    <t>OREDO</t>
  </si>
  <si>
    <t>ORHIONWON</t>
  </si>
  <si>
    <t>OVIA NORTH EAST</t>
  </si>
  <si>
    <t>OVIA SOUTH WEST</t>
  </si>
  <si>
    <t>OWAN EAST</t>
  </si>
  <si>
    <t>OWAN WEST</t>
  </si>
  <si>
    <t>UHUNMWODE</t>
  </si>
  <si>
    <t>ADO EKITI</t>
  </si>
  <si>
    <t>AIYEKIRE</t>
  </si>
  <si>
    <t>EFON</t>
  </si>
  <si>
    <t>EKITI EAST</t>
  </si>
  <si>
    <t>EKITI SOUTH WEST</t>
  </si>
  <si>
    <t>EKITI WEST</t>
  </si>
  <si>
    <t>EMURE</t>
  </si>
  <si>
    <t>IDO-OSI</t>
  </si>
  <si>
    <t>IJERO</t>
  </si>
  <si>
    <t>IKERE</t>
  </si>
  <si>
    <t>IKOLE</t>
  </si>
  <si>
    <t>ILEJEMEJI</t>
  </si>
  <si>
    <t>IREPODUN/IFELODUN</t>
  </si>
  <si>
    <t>ISE/ORUN</t>
  </si>
  <si>
    <t>MOBA</t>
  </si>
  <si>
    <t>OYE</t>
  </si>
  <si>
    <t>AGWU</t>
  </si>
  <si>
    <t>ANINRI</t>
  </si>
  <si>
    <t>ENUGU EAST</t>
  </si>
  <si>
    <t>ENUGU NORTH</t>
  </si>
  <si>
    <t>ENUGU SOUTH</t>
  </si>
  <si>
    <t>EZEAGU</t>
  </si>
  <si>
    <t>IGBO ETITI</t>
  </si>
  <si>
    <t>IGBO EZE NORTH</t>
  </si>
  <si>
    <t>IGBO EZE SOUTH</t>
  </si>
  <si>
    <t>ISI UZO</t>
  </si>
  <si>
    <t>NKANU EAST</t>
  </si>
  <si>
    <t>NKANU WEST</t>
  </si>
  <si>
    <t>NSUKKA</t>
  </si>
  <si>
    <t>OJI RIVER</t>
  </si>
  <si>
    <t>UDENU</t>
  </si>
  <si>
    <t>UDI</t>
  </si>
  <si>
    <t>UZO UWANI</t>
  </si>
  <si>
    <t>AKKO</t>
  </si>
  <si>
    <t>BALANGA</t>
  </si>
  <si>
    <t>DUKKU</t>
  </si>
  <si>
    <t>FUNAKAYE</t>
  </si>
  <si>
    <t>KALTUNGO</t>
  </si>
  <si>
    <t>KWAMI</t>
  </si>
  <si>
    <t>NAFADA</t>
  </si>
  <si>
    <t>SHOMGOM</t>
  </si>
  <si>
    <t>YAMALTU/DEBA</t>
  </si>
  <si>
    <t>ABOH MBAISE</t>
  </si>
  <si>
    <t>AHIAZU MBAISE</t>
  </si>
  <si>
    <t>EHIME MBANO</t>
  </si>
  <si>
    <t>EZINIHITTE MBAISE</t>
  </si>
  <si>
    <t>IDEATO NORTH</t>
  </si>
  <si>
    <t>IDEATO SOUTH</t>
  </si>
  <si>
    <t>IHITTE UBOMA</t>
  </si>
  <si>
    <t>IKEDURU</t>
  </si>
  <si>
    <t>ISIALA MBANO</t>
  </si>
  <si>
    <t>ISU</t>
  </si>
  <si>
    <t>MBAITOLI</t>
  </si>
  <si>
    <t>NGOR/OKPALA</t>
  </si>
  <si>
    <t>NJABA</t>
  </si>
  <si>
    <t>NKWANGELE</t>
  </si>
  <si>
    <t>NKWERRE</t>
  </si>
  <si>
    <t>OBOWO</t>
  </si>
  <si>
    <t>OGUTA</t>
  </si>
  <si>
    <t>OHAJI/EGBEMA</t>
  </si>
  <si>
    <t>OKIGWE</t>
  </si>
  <si>
    <t>ONUIMO</t>
  </si>
  <si>
    <t>ORLU</t>
  </si>
  <si>
    <t>ORSU</t>
  </si>
  <si>
    <t>ORU</t>
  </si>
  <si>
    <t>ORU WEST</t>
  </si>
  <si>
    <t>OWERRI MUNICIPAL</t>
  </si>
  <si>
    <t>OWERRI NORTH</t>
  </si>
  <si>
    <t>OWERRI WEST</t>
  </si>
  <si>
    <t>AUYO</t>
  </si>
  <si>
    <t>BABURA</t>
  </si>
  <si>
    <t>BIRNIN KUDU</t>
  </si>
  <si>
    <t>BIRNIWA</t>
  </si>
  <si>
    <t>GAGARAWA</t>
  </si>
  <si>
    <t>BUJI</t>
  </si>
  <si>
    <t>DUTSE</t>
  </si>
  <si>
    <t>GARKI</t>
  </si>
  <si>
    <t>GUMEL</t>
  </si>
  <si>
    <t>GURI</t>
  </si>
  <si>
    <t>GWARAM</t>
  </si>
  <si>
    <t>GWIWA</t>
  </si>
  <si>
    <t>HADEJIA</t>
  </si>
  <si>
    <t>JAHUN</t>
  </si>
  <si>
    <t>KAFIN HAUSA</t>
  </si>
  <si>
    <t>KAUGAMA</t>
  </si>
  <si>
    <t>KAZAURE</t>
  </si>
  <si>
    <t>KIRI-KASAMMA</t>
  </si>
  <si>
    <t>KIYAWA</t>
  </si>
  <si>
    <t>MAIGATARI</t>
  </si>
  <si>
    <t>MALAM MADORI</t>
  </si>
  <si>
    <t>MIGA</t>
  </si>
  <si>
    <t>RINGIM</t>
  </si>
  <si>
    <t>RONI</t>
  </si>
  <si>
    <t>SULE TAKARKAR</t>
  </si>
  <si>
    <t>TAURA</t>
  </si>
  <si>
    <t>YANKWASHI</t>
  </si>
  <si>
    <t>BIRNIN GWARI</t>
  </si>
  <si>
    <t>CHIKUN</t>
  </si>
  <si>
    <t>GIWA</t>
  </si>
  <si>
    <t>GWAGWADA</t>
  </si>
  <si>
    <t>IGABI</t>
  </si>
  <si>
    <t>IKARA</t>
  </si>
  <si>
    <t>JABA</t>
  </si>
  <si>
    <t>JEMA'A</t>
  </si>
  <si>
    <t>KACHIA</t>
  </si>
  <si>
    <t>KADUNA NORTH</t>
  </si>
  <si>
    <t>KADUNA SOUTH</t>
  </si>
  <si>
    <t>KAGARKO</t>
  </si>
  <si>
    <t>KAURA</t>
  </si>
  <si>
    <t>KAURU</t>
  </si>
  <si>
    <t>KUBAU</t>
  </si>
  <si>
    <t>KUDAN</t>
  </si>
  <si>
    <t>LERE</t>
  </si>
  <si>
    <t>MAKARFI</t>
  </si>
  <si>
    <t>SABON GARI</t>
  </si>
  <si>
    <t>SANGA</t>
  </si>
  <si>
    <t>SOBA</t>
  </si>
  <si>
    <t>ZANGON KATAF</t>
  </si>
  <si>
    <t>ZARIA</t>
  </si>
  <si>
    <t>AJINGI</t>
  </si>
  <si>
    <t>ALBASU</t>
  </si>
  <si>
    <t>BAGWAI</t>
  </si>
  <si>
    <t>BEBEJI</t>
  </si>
  <si>
    <t>BICHI</t>
  </si>
  <si>
    <t>BUNKURE</t>
  </si>
  <si>
    <t>DALA</t>
  </si>
  <si>
    <t>DANBATTA</t>
  </si>
  <si>
    <t>DAWAKIN KUDU</t>
  </si>
  <si>
    <t>DAWAKIN TOFA</t>
  </si>
  <si>
    <t>DOGUWA</t>
  </si>
  <si>
    <t>FAGGE</t>
  </si>
  <si>
    <t>GABASAWA</t>
  </si>
  <si>
    <t>GARKO</t>
  </si>
  <si>
    <t>GARUN MALLAM</t>
  </si>
  <si>
    <t>GAYA</t>
  </si>
  <si>
    <t>GEZAWA</t>
  </si>
  <si>
    <t>GWALE</t>
  </si>
  <si>
    <t>GWARZO</t>
  </si>
  <si>
    <t>KABO</t>
  </si>
  <si>
    <t>KANO MUNICIPAL</t>
  </si>
  <si>
    <t>KARAYE</t>
  </si>
  <si>
    <t>KIBIYA</t>
  </si>
  <si>
    <t>KIRU</t>
  </si>
  <si>
    <t>KUMBOTSO</t>
  </si>
  <si>
    <t>KUNCHI</t>
  </si>
  <si>
    <t>KURA</t>
  </si>
  <si>
    <t>MADOBI</t>
  </si>
  <si>
    <t>MAKODA</t>
  </si>
  <si>
    <t>MINJIBIR</t>
  </si>
  <si>
    <t>RANO</t>
  </si>
  <si>
    <t>RIMIN GADO</t>
  </si>
  <si>
    <t>ROGO</t>
  </si>
  <si>
    <t>SHANONO</t>
  </si>
  <si>
    <t>SUMAILA</t>
  </si>
  <si>
    <t>TAKAI</t>
  </si>
  <si>
    <t>TARAUNI</t>
  </si>
  <si>
    <t>TOFA</t>
  </si>
  <si>
    <t>TSANYAWA</t>
  </si>
  <si>
    <t>TUDUN WADA</t>
  </si>
  <si>
    <t>UNGOGO</t>
  </si>
  <si>
    <t>WARAWA</t>
  </si>
  <si>
    <t>WUDIL</t>
  </si>
  <si>
    <t>BAKORI</t>
  </si>
  <si>
    <t>BATAGARAWA</t>
  </si>
  <si>
    <t>BATSARI</t>
  </si>
  <si>
    <t>BAURE</t>
  </si>
  <si>
    <t>BINDAWA</t>
  </si>
  <si>
    <t>CHARANCHI</t>
  </si>
  <si>
    <t>DAN-MUSA</t>
  </si>
  <si>
    <t>DANDUME</t>
  </si>
  <si>
    <t>DANJA</t>
  </si>
  <si>
    <t>DAURA</t>
  </si>
  <si>
    <t>DUTSI</t>
  </si>
  <si>
    <t>DUTSINMA</t>
  </si>
  <si>
    <t>FASKARI</t>
  </si>
  <si>
    <t>FUNTUA</t>
  </si>
  <si>
    <t>INGAWA</t>
  </si>
  <si>
    <t>JIBIA</t>
  </si>
  <si>
    <t>KAFUR</t>
  </si>
  <si>
    <t>KAITA</t>
  </si>
  <si>
    <t>KANKARA</t>
  </si>
  <si>
    <t>KANKIA</t>
  </si>
  <si>
    <t>KURFI</t>
  </si>
  <si>
    <t>KUSADA</t>
  </si>
  <si>
    <t>MAIADUA</t>
  </si>
  <si>
    <t>MALUMFASHI</t>
  </si>
  <si>
    <t>MANI</t>
  </si>
  <si>
    <t>MASHI</t>
  </si>
  <si>
    <t>MATAZU</t>
  </si>
  <si>
    <t>MUSAWA</t>
  </si>
  <si>
    <t>RIMI</t>
  </si>
  <si>
    <t>SABUWA</t>
  </si>
  <si>
    <t>SAFANA</t>
  </si>
  <si>
    <t>SANDAMU</t>
  </si>
  <si>
    <t>ZANGO</t>
  </si>
  <si>
    <t>ALIERU</t>
  </si>
  <si>
    <t>AREWA</t>
  </si>
  <si>
    <t>ARGUNGU</t>
  </si>
  <si>
    <t>AUGIE</t>
  </si>
  <si>
    <t>BAGUDO</t>
  </si>
  <si>
    <t>BIRNIN -KEBBI</t>
  </si>
  <si>
    <t>BUNZA</t>
  </si>
  <si>
    <t>DANDI KAMBA</t>
  </si>
  <si>
    <t>DANKO /WASAGU</t>
  </si>
  <si>
    <t>FAKAI</t>
  </si>
  <si>
    <t>GWANDU</t>
  </si>
  <si>
    <t>JEGA</t>
  </si>
  <si>
    <t>KALGO</t>
  </si>
  <si>
    <t>KOKO/BESSE</t>
  </si>
  <si>
    <t>MAIYAMA</t>
  </si>
  <si>
    <t>NGASKI</t>
  </si>
  <si>
    <t>SAKABA</t>
  </si>
  <si>
    <t>SHANGA</t>
  </si>
  <si>
    <t>SURU</t>
  </si>
  <si>
    <t>YAURI</t>
  </si>
  <si>
    <t>ZURU</t>
  </si>
  <si>
    <t>ADAVI</t>
  </si>
  <si>
    <t>AJAOKUTA</t>
  </si>
  <si>
    <t>ANKPA</t>
  </si>
  <si>
    <t>BASSA</t>
  </si>
  <si>
    <t>DEKINA</t>
  </si>
  <si>
    <t>IBAJI</t>
  </si>
  <si>
    <t>IDAH</t>
  </si>
  <si>
    <t>IGALAMELA</t>
  </si>
  <si>
    <t>IJUMU</t>
  </si>
  <si>
    <t>KABBA/BUNU</t>
  </si>
  <si>
    <t>KOTON KARFE</t>
  </si>
  <si>
    <t>MOPA-MURO</t>
  </si>
  <si>
    <t>OFU</t>
  </si>
  <si>
    <t>OGORI/MAGONGO</t>
  </si>
  <si>
    <t>OKEHI</t>
  </si>
  <si>
    <t>OKENE</t>
  </si>
  <si>
    <t>OLAMABORO</t>
  </si>
  <si>
    <t>OMALA</t>
  </si>
  <si>
    <t>YAGBA EAST</t>
  </si>
  <si>
    <t>YAGBA WEST</t>
  </si>
  <si>
    <t>ASA</t>
  </si>
  <si>
    <t>BARUTEN</t>
  </si>
  <si>
    <t>EDU</t>
  </si>
  <si>
    <t>IFELODUN</t>
  </si>
  <si>
    <t>ILORIN EAST</t>
  </si>
  <si>
    <t>ILORIN SOUTH</t>
  </si>
  <si>
    <t>ILORIN WEST</t>
  </si>
  <si>
    <t>IREPODUN</t>
  </si>
  <si>
    <t>KAI AMA</t>
  </si>
  <si>
    <t>MORO</t>
  </si>
  <si>
    <t>OFFA</t>
  </si>
  <si>
    <t>OKE-ERO</t>
  </si>
  <si>
    <t>OSIN</t>
  </si>
  <si>
    <t>OYUN</t>
  </si>
  <si>
    <t>PATEGI</t>
  </si>
  <si>
    <t>AGEGE</t>
  </si>
  <si>
    <t>AJEROMI/IFELODUN</t>
  </si>
  <si>
    <t>ALIMOSHO</t>
  </si>
  <si>
    <t>AMOWO-ODOFIN</t>
  </si>
  <si>
    <t>APAPA</t>
  </si>
  <si>
    <t>BADAGRY</t>
  </si>
  <si>
    <t>EPE</t>
  </si>
  <si>
    <t>ETI-OSA</t>
  </si>
  <si>
    <t>IBEJU-LEKKI</t>
  </si>
  <si>
    <t>IFAKO/IJAYE</t>
  </si>
  <si>
    <t>IKEJA</t>
  </si>
  <si>
    <t>IKORODU</t>
  </si>
  <si>
    <t>KOSOFE</t>
  </si>
  <si>
    <t>LAGOS ISLAND</t>
  </si>
  <si>
    <t>LAGOS MAINLAND</t>
  </si>
  <si>
    <t>MUSHIN</t>
  </si>
  <si>
    <t>OJO</t>
  </si>
  <si>
    <t>OSHODI/ISOLO</t>
  </si>
  <si>
    <t>SOMOLU</t>
  </si>
  <si>
    <t>SURULERE</t>
  </si>
  <si>
    <t>AKWANGA</t>
  </si>
  <si>
    <t>AWE</t>
  </si>
  <si>
    <t>DOMA</t>
  </si>
  <si>
    <t>KARU</t>
  </si>
  <si>
    <t>KEANA</t>
  </si>
  <si>
    <t>KEFFI</t>
  </si>
  <si>
    <t>KOKONA</t>
  </si>
  <si>
    <t>LAFIA</t>
  </si>
  <si>
    <t>TOTO</t>
  </si>
  <si>
    <t>WAMBA</t>
  </si>
  <si>
    <t>AGAIE</t>
  </si>
  <si>
    <t>AGWARA</t>
  </si>
  <si>
    <t>BIDA</t>
  </si>
  <si>
    <t>BORGU</t>
  </si>
  <si>
    <t>BOSSO</t>
  </si>
  <si>
    <t>EDATI</t>
  </si>
  <si>
    <t>GBAKO</t>
  </si>
  <si>
    <t>GURARA</t>
  </si>
  <si>
    <t>KATCHA</t>
  </si>
  <si>
    <t>KONTAGORA</t>
  </si>
  <si>
    <t>LAPAI</t>
  </si>
  <si>
    <t>LAVUN</t>
  </si>
  <si>
    <t>MAGAMA</t>
  </si>
  <si>
    <t>MARIGA</t>
  </si>
  <si>
    <t>MASHEGU</t>
  </si>
  <si>
    <t>MINNA</t>
  </si>
  <si>
    <t>MOKWA</t>
  </si>
  <si>
    <t>MUYA</t>
  </si>
  <si>
    <t>PAIKORO</t>
  </si>
  <si>
    <t>RAFI</t>
  </si>
  <si>
    <t>RIJAU</t>
  </si>
  <si>
    <t>SHIRORO</t>
  </si>
  <si>
    <t>SULEJA</t>
  </si>
  <si>
    <t>TAFA</t>
  </si>
  <si>
    <t>WUSHISHI</t>
  </si>
  <si>
    <t>ABEOKUTA NORTH</t>
  </si>
  <si>
    <t>ABEOKUTA SOUTH</t>
  </si>
  <si>
    <t>ADO-ODO/OTA</t>
  </si>
  <si>
    <t>EGBADO NORTH</t>
  </si>
  <si>
    <t>EGBADO SOUTH</t>
  </si>
  <si>
    <t>EWEKORO</t>
  </si>
  <si>
    <t>IFO</t>
  </si>
  <si>
    <t>IJEBU EAST</t>
  </si>
  <si>
    <t>IJEBU NORTH</t>
  </si>
  <si>
    <t>IJEBU ODE</t>
  </si>
  <si>
    <t>IKENNE</t>
  </si>
  <si>
    <t>IMEKO-AFON</t>
  </si>
  <si>
    <t>IPOKIA</t>
  </si>
  <si>
    <t>OBAFEMI/OWODE</t>
  </si>
  <si>
    <t>ODOGBOLU</t>
  </si>
  <si>
    <t>AKOKO NORTH EAST</t>
  </si>
  <si>
    <t>AKOKO NORTH WEST</t>
  </si>
  <si>
    <t>AKOKO SOUTH WEST</t>
  </si>
  <si>
    <t>AKURE NORTH</t>
  </si>
  <si>
    <t>AKURE SOUTH</t>
  </si>
  <si>
    <t>IDANRE</t>
  </si>
  <si>
    <t>IFEDORE</t>
  </si>
  <si>
    <t>ODIGBO</t>
  </si>
  <si>
    <t>ONDO EAST</t>
  </si>
  <si>
    <t>ONDO WEST</t>
  </si>
  <si>
    <t>OSE</t>
  </si>
  <si>
    <t>OWO</t>
  </si>
  <si>
    <t>ATAKUMOSA EAST</t>
  </si>
  <si>
    <t>ATAKUMOSA WEST</t>
  </si>
  <si>
    <t>BORIPE</t>
  </si>
  <si>
    <t>EDE NORTH</t>
  </si>
  <si>
    <t>EDE SOUTH</t>
  </si>
  <si>
    <t>EGBEDORE</t>
  </si>
  <si>
    <t>EJIGBO</t>
  </si>
  <si>
    <t>IFE CENTRAL</t>
  </si>
  <si>
    <t>IFE EAST</t>
  </si>
  <si>
    <t>IFE NORTH</t>
  </si>
  <si>
    <t>IFE SOUTH</t>
  </si>
  <si>
    <t>IFEDAYO</t>
  </si>
  <si>
    <t>ILA</t>
  </si>
  <si>
    <t>ILESHA WEST</t>
  </si>
  <si>
    <t>IREWOLE</t>
  </si>
  <si>
    <t>ISOKAN</t>
  </si>
  <si>
    <t>IWO</t>
  </si>
  <si>
    <t>OLA-OLUWA</t>
  </si>
  <si>
    <t>OLORUNDA</t>
  </si>
  <si>
    <t>ORIADE</t>
  </si>
  <si>
    <t>OROLU</t>
  </si>
  <si>
    <t>OSOGBO</t>
  </si>
  <si>
    <t>AFIJIO</t>
  </si>
  <si>
    <t>AKINYELE</t>
  </si>
  <si>
    <t>ATIBA</t>
  </si>
  <si>
    <t>EGBEDA</t>
  </si>
  <si>
    <t>IBADAN NORTH</t>
  </si>
  <si>
    <t>IBADAN NORTH EAST</t>
  </si>
  <si>
    <t>IBADAN NORTH WEST</t>
  </si>
  <si>
    <t>IBADAN SOUTH EAST</t>
  </si>
  <si>
    <t>IBADAN SOUTH WEST</t>
  </si>
  <si>
    <t>IBARAPA NORTH</t>
  </si>
  <si>
    <t>SAKI WEST</t>
  </si>
  <si>
    <t>IREPO</t>
  </si>
  <si>
    <t>ISEYIN</t>
  </si>
  <si>
    <t>ITESIWAJU</t>
  </si>
  <si>
    <t>IWAJOWA</t>
  </si>
  <si>
    <t>KAJOLA</t>
  </si>
  <si>
    <t>OGO-OLUWA</t>
  </si>
  <si>
    <t>OLUYOLE</t>
  </si>
  <si>
    <t>ORELOPE</t>
  </si>
  <si>
    <t>ORI IRE</t>
  </si>
  <si>
    <t>OYO WEST</t>
  </si>
  <si>
    <t>SAKI EAST</t>
  </si>
  <si>
    <t>IFEDAPO</t>
  </si>
  <si>
    <t>BARKIN LADI</t>
  </si>
  <si>
    <t>BOKKOS</t>
  </si>
  <si>
    <t>JOS EAST</t>
  </si>
  <si>
    <t>JOS NORTH</t>
  </si>
  <si>
    <t>JOS SOUTH</t>
  </si>
  <si>
    <t>KANAM</t>
  </si>
  <si>
    <t>KANKE</t>
  </si>
  <si>
    <t>LANGTANG NORTH</t>
  </si>
  <si>
    <t>LANGTANG SOUTH</t>
  </si>
  <si>
    <t>MANGU</t>
  </si>
  <si>
    <t>MIKANG</t>
  </si>
  <si>
    <t>PANKSHIN</t>
  </si>
  <si>
    <t>QUAN-PAN</t>
  </si>
  <si>
    <t>RIYOM</t>
  </si>
  <si>
    <t>SHENDAM</t>
  </si>
  <si>
    <t>WASE</t>
  </si>
  <si>
    <t>AHOADA</t>
  </si>
  <si>
    <t>AHOADA WEST</t>
  </si>
  <si>
    <t>AKUKUTORU</t>
  </si>
  <si>
    <t>ANDONI</t>
  </si>
  <si>
    <t>ASARITORU</t>
  </si>
  <si>
    <t>BONNY</t>
  </si>
  <si>
    <t>DEGEMA</t>
  </si>
  <si>
    <t>ELEME</t>
  </si>
  <si>
    <t>EMOHUA</t>
  </si>
  <si>
    <t>ETCHE</t>
  </si>
  <si>
    <t>GONAKA</t>
  </si>
  <si>
    <t>IKWERRE</t>
  </si>
  <si>
    <t>KHANA</t>
  </si>
  <si>
    <t>OBIO/AKPOR</t>
  </si>
  <si>
    <t>OBUA/ODUAL</t>
  </si>
  <si>
    <t>OGBA/EGBEMA/NDONI</t>
  </si>
  <si>
    <t>OGU/BOLO</t>
  </si>
  <si>
    <t>OKRIKA</t>
  </si>
  <si>
    <t>OMUMMA</t>
  </si>
  <si>
    <t>OPOBO/NKORO</t>
  </si>
  <si>
    <t>OYIGBO</t>
  </si>
  <si>
    <t>PORT HARCOURT</t>
  </si>
  <si>
    <t>TAI</t>
  </si>
  <si>
    <t>BINJI</t>
  </si>
  <si>
    <t>BODINGA</t>
  </si>
  <si>
    <t>GADA</t>
  </si>
  <si>
    <t>GORONYO</t>
  </si>
  <si>
    <t>GUDU</t>
  </si>
  <si>
    <t>GWADABAWA</t>
  </si>
  <si>
    <t>ILLELA</t>
  </si>
  <si>
    <t>ISA</t>
  </si>
  <si>
    <t>KEBBE</t>
  </si>
  <si>
    <t>KWARE</t>
  </si>
  <si>
    <t>RABAH</t>
  </si>
  <si>
    <t>SABON BIRNI</t>
  </si>
  <si>
    <t>SHAGARI</t>
  </si>
  <si>
    <t>SILAME</t>
  </si>
  <si>
    <t>SOKOTO NORTH</t>
  </si>
  <si>
    <t>SOKOTO SOUTH</t>
  </si>
  <si>
    <t>TAMBUWAL</t>
  </si>
  <si>
    <t>TANGAZA</t>
  </si>
  <si>
    <t>TURETA</t>
  </si>
  <si>
    <t>WAMAKKO</t>
  </si>
  <si>
    <t>WURNO</t>
  </si>
  <si>
    <t>YABO</t>
  </si>
  <si>
    <t>ARDO KOLA</t>
  </si>
  <si>
    <t>BALI</t>
  </si>
  <si>
    <t>DONGA</t>
  </si>
  <si>
    <t>GASHAKA</t>
  </si>
  <si>
    <t>GASSOL</t>
  </si>
  <si>
    <t>IBI</t>
  </si>
  <si>
    <t>JALINGO</t>
  </si>
  <si>
    <t>KARIM LAMIDU</t>
  </si>
  <si>
    <t>KURMI</t>
  </si>
  <si>
    <t>LAU</t>
  </si>
  <si>
    <t>SARDAUNA</t>
  </si>
  <si>
    <t>TAKUM</t>
  </si>
  <si>
    <t>USSA</t>
  </si>
  <si>
    <t>WUKARI</t>
  </si>
  <si>
    <t>YORRO</t>
  </si>
  <si>
    <t>ZING</t>
  </si>
  <si>
    <t>BADE</t>
  </si>
  <si>
    <t>BURSARI</t>
  </si>
  <si>
    <t>DAMATURU</t>
  </si>
  <si>
    <t>FIKA</t>
  </si>
  <si>
    <t>FUNE</t>
  </si>
  <si>
    <t>GEIDAM</t>
  </si>
  <si>
    <t>GUJBA</t>
  </si>
  <si>
    <t>GULAMI</t>
  </si>
  <si>
    <t>JAKUSKO</t>
  </si>
  <si>
    <t>KARASUWA</t>
  </si>
  <si>
    <t>MACHINA</t>
  </si>
  <si>
    <t>NANGERE</t>
  </si>
  <si>
    <t>NGURU</t>
  </si>
  <si>
    <t>POTISKUM</t>
  </si>
  <si>
    <t>TARMUA</t>
  </si>
  <si>
    <t>YUNUSARI</t>
  </si>
  <si>
    <t>YUSUFARI</t>
  </si>
  <si>
    <t>ANKA</t>
  </si>
  <si>
    <t>BAKURA</t>
  </si>
  <si>
    <t>BUKKUYUM</t>
  </si>
  <si>
    <t>BUNGUDU</t>
  </si>
  <si>
    <t>GUMMI</t>
  </si>
  <si>
    <t>GUSAU</t>
  </si>
  <si>
    <t>KAURA NAMODA</t>
  </si>
  <si>
    <t>MARADUN</t>
  </si>
  <si>
    <t>MARU</t>
  </si>
  <si>
    <t>SHINKAFI</t>
  </si>
  <si>
    <t>TALATA MAFARA</t>
  </si>
  <si>
    <t>TSAFE</t>
  </si>
  <si>
    <t>ZURMI</t>
  </si>
  <si>
    <t>ABAJI</t>
  </si>
  <si>
    <t>ABUJA MUNICIPAL</t>
  </si>
  <si>
    <t>BWARI</t>
  </si>
  <si>
    <t>GWAGWALADA</t>
  </si>
  <si>
    <t>KUJE</t>
  </si>
  <si>
    <t>KWALI</t>
  </si>
  <si>
    <t>YOLA-NORTH</t>
  </si>
  <si>
    <t>YOLA-SOUTH</t>
  </si>
  <si>
    <t>REMO NORTH</t>
  </si>
  <si>
    <t>YEAR</t>
  </si>
  <si>
    <t>MONTH</t>
  </si>
  <si>
    <t>DAY</t>
  </si>
  <si>
    <t>PREVIOUS MONTH</t>
  </si>
  <si>
    <t>CURRENTMONTH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</si>
  <si>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</si>
  <si>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</si>
  <si>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</si>
  <si>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</si>
  <si>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</si>
  <si>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</si>
  <si>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</si>
  <si>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</si>
  <si>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</si>
  <si>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</si>
  <si>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</si>
  <si>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</si>
  <si>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Other Deductions   (see Note)</t>
  </si>
  <si>
    <t>ABIA TOTAL</t>
  </si>
  <si>
    <t>ADAMAWA TOTAL</t>
  </si>
  <si>
    <t>AKWA IBOM TOTAL</t>
  </si>
  <si>
    <t>ANAMBRA TOTAL</t>
  </si>
  <si>
    <t>BAUCHI TOTAL</t>
  </si>
  <si>
    <t>BAYELSA TOTAL</t>
  </si>
  <si>
    <t>BENUE TOTAL</t>
  </si>
  <si>
    <t>BORNO TOTAL</t>
  </si>
  <si>
    <t>CROSS RIVER TOTAL</t>
  </si>
  <si>
    <t>DELTA TOTAL</t>
  </si>
  <si>
    <t>EBONYI TOTAL</t>
  </si>
  <si>
    <t>EDO TOTAL</t>
  </si>
  <si>
    <t>EKITI TOTAL</t>
  </si>
  <si>
    <t>ENUGU TOTAL</t>
  </si>
  <si>
    <t>GOMBE TOTAL</t>
  </si>
  <si>
    <t>IMO TOTAL</t>
  </si>
  <si>
    <t>JIGAWA TOTAL</t>
  </si>
  <si>
    <t>KADUNA TOTAL</t>
  </si>
  <si>
    <t>KANO TOTAL</t>
  </si>
  <si>
    <t>KATSINA TOTAL</t>
  </si>
  <si>
    <t>KEBBI TOTAL</t>
  </si>
  <si>
    <t>KOGI TOTAL</t>
  </si>
  <si>
    <t>KWARA TOTAL</t>
  </si>
  <si>
    <t>LAGOS TOTAL</t>
  </si>
  <si>
    <t>NASSARAWA TOTAL</t>
  </si>
  <si>
    <t>NIGER TOTAL</t>
  </si>
  <si>
    <t>OGUN TOTAL</t>
  </si>
  <si>
    <t>ONDO TOTAL</t>
  </si>
  <si>
    <t>OSUN TOTAL</t>
  </si>
  <si>
    <t>OYO TOTAL</t>
  </si>
  <si>
    <t>PLATEAU TOTAL</t>
  </si>
  <si>
    <t>RIVERS TOTAL</t>
  </si>
  <si>
    <t>SOKOTO TOTAL</t>
  </si>
  <si>
    <t>TARABA TOTAL</t>
  </si>
  <si>
    <t>YOBE TOTAL</t>
  </si>
  <si>
    <t>ZAMFARA TOTAL</t>
  </si>
  <si>
    <t>IBARAPA CENTRAL</t>
  </si>
  <si>
    <t xml:space="preserve">AFIKPO SOUTH </t>
  </si>
  <si>
    <t>BILLIRI</t>
  </si>
  <si>
    <t>NASARAWA EGGON</t>
  </si>
  <si>
    <t>IJEBU NORTH EAST</t>
  </si>
  <si>
    <t>ODEDAH</t>
  </si>
  <si>
    <t>OGUN WATERSIDE</t>
  </si>
  <si>
    <t>SHAGAMU</t>
  </si>
  <si>
    <t>AKOKO SOUTH EAST</t>
  </si>
  <si>
    <t>OKITIPUPA</t>
  </si>
  <si>
    <t>ILAJE</t>
  </si>
  <si>
    <t>ESE-EDO</t>
  </si>
  <si>
    <t>ILE-OLUJI-OKEIGBO</t>
  </si>
  <si>
    <t>IRELE</t>
  </si>
  <si>
    <t>AIYEDADE</t>
  </si>
  <si>
    <t>AIYEDIRE</t>
  </si>
  <si>
    <t>BOLUWADURO</t>
  </si>
  <si>
    <t>ILESHA EAST</t>
  </si>
  <si>
    <t>OBOKUN</t>
  </si>
  <si>
    <t>ODO-OTIN</t>
  </si>
  <si>
    <t>ATISBO</t>
  </si>
  <si>
    <t>IDO</t>
  </si>
  <si>
    <t>IFELOJU</t>
  </si>
  <si>
    <t>OLORUNSOGO</t>
  </si>
  <si>
    <t>LAGELU</t>
  </si>
  <si>
    <t>OGBOMOSHO NORTH</t>
  </si>
  <si>
    <t>OGBOMOSHO SOUTH</t>
  </si>
  <si>
    <t>ONA-ARA</t>
  </si>
  <si>
    <t>OYO EAST</t>
  </si>
  <si>
    <t>DANGE-SHUNI</t>
  </si>
  <si>
    <t>Distribution  of Exchange Gain</t>
  </si>
  <si>
    <t>Total (States)</t>
  </si>
  <si>
    <t>Deduction</t>
  </si>
  <si>
    <t>Statutory</t>
  </si>
  <si>
    <t>VAT</t>
  </si>
  <si>
    <t>Total</t>
  </si>
  <si>
    <t>FGN (see Table II)</t>
  </si>
  <si>
    <t>State (see Table III)</t>
  </si>
  <si>
    <t>LGCs (see Table IV)</t>
  </si>
  <si>
    <t>13% Derivation Fund</t>
  </si>
  <si>
    <t>Cost of Collection - NCS</t>
  </si>
  <si>
    <t>Check!!</t>
  </si>
  <si>
    <t>4= 2-3</t>
  </si>
  <si>
    <t>Less Deductions</t>
  </si>
  <si>
    <t>FGN (CRF Account)</t>
  </si>
  <si>
    <t>Share of Derivation &amp; Ecology</t>
  </si>
  <si>
    <t>Stabilization</t>
  </si>
  <si>
    <t>Development of Natural Resources</t>
  </si>
  <si>
    <t>FCT-Abuja</t>
  </si>
  <si>
    <t>CHECK</t>
  </si>
  <si>
    <t>……………………………………………………………</t>
  </si>
  <si>
    <t>Abuja. Nigeria.</t>
  </si>
  <si>
    <t>Cost of Collections - FIRS</t>
  </si>
  <si>
    <t>Cost of Collection - DPR</t>
  </si>
  <si>
    <t>₦</t>
  </si>
  <si>
    <t>Summary of Gross Revenue Allocation by Federation Account Allocation Committee for the Month of December, 2019 Shared in January, 2020</t>
  </si>
  <si>
    <t>FIRS Refund</t>
  </si>
  <si>
    <r>
      <t xml:space="preserve">Source: </t>
    </r>
    <r>
      <rPr>
        <b/>
        <sz val="18"/>
        <rFont val="Times New Roman"/>
        <family val="1"/>
      </rPr>
      <t>Office of the Accountant-General of the Federation</t>
    </r>
  </si>
  <si>
    <r>
      <t xml:space="preserve">The above information is also available on the Federal Ministry of Finance website </t>
    </r>
    <r>
      <rPr>
        <b/>
        <u/>
        <sz val="16"/>
        <rFont val="Times New Roman"/>
        <family val="1"/>
      </rPr>
      <t>www.fmf.gov.ng</t>
    </r>
    <r>
      <rPr>
        <b/>
        <sz val="16"/>
        <rFont val="Times New Roman"/>
        <family val="1"/>
      </rPr>
      <t xml:space="preserve"> and Office of Accountant-General of the Federation website </t>
    </r>
    <r>
      <rPr>
        <b/>
        <u/>
        <sz val="16"/>
        <rFont val="Times New Roman"/>
        <family val="1"/>
      </rPr>
      <t>www.oagf.gov.ng</t>
    </r>
    <r>
      <rPr>
        <b/>
        <sz val="16"/>
        <rFont val="Times New Roman"/>
        <family val="1"/>
      </rPr>
      <t xml:space="preserve">.  In addition, you would find on these websites details of the Capital and Recurrent allocations to all arms of Government including Federal Ministries and Agencies.  The Budget Office website </t>
    </r>
    <r>
      <rPr>
        <b/>
        <u/>
        <sz val="16"/>
        <rFont val="Times New Roman"/>
        <family val="1"/>
      </rPr>
      <t>www.budgetoffice.gov.ng</t>
    </r>
    <r>
      <rPr>
        <b/>
        <sz val="16"/>
        <rFont val="Times New Roman"/>
        <family val="1"/>
      </rPr>
      <t xml:space="preserve"> also contains information about the Budget.</t>
    </r>
  </si>
  <si>
    <t>VAT Deduction to North East Development Commission</t>
  </si>
  <si>
    <t>Distribution of Revenue Allocation to FGN by Federation Account Allocation Committee for the Month of December, 2019 Shared in January, 2020</t>
  </si>
  <si>
    <t>Exchange Gain Allocation</t>
  </si>
  <si>
    <t>Zainab S. Ahmed</t>
  </si>
  <si>
    <t>7= (4 + 5 +6+)</t>
  </si>
  <si>
    <t>Distribution of Revenue Allocation to State Governments by Federation Account Allocation Committee for the month of December,2019 Shared in January, 2020</t>
  </si>
  <si>
    <t>VAT Deduction</t>
  </si>
  <si>
    <t>NET VAT Allocation</t>
  </si>
  <si>
    <t>Office of the Accountant-General of the Federation</t>
  </si>
  <si>
    <t>Federal Ministry of Finance, Budget &amp; National Planning, Abuja.</t>
  </si>
  <si>
    <t>FCT, ABUJA</t>
  </si>
  <si>
    <t>Total LGCs</t>
  </si>
  <si>
    <t>SOURCE:Office of the Accountant-General of the Federation.</t>
  </si>
  <si>
    <t>Summary of Distribution of Revenue Allocation to Local Government Councils by Federation Account Allocation Committee for the month of December, 2019 Shared in January, 2020</t>
  </si>
  <si>
    <t>Hon. Minister of Finance, Budget &amp; National Planning</t>
  </si>
  <si>
    <t>Federal Ministry of Finance, Budget &amp; National Planning, Abuja</t>
  </si>
  <si>
    <r>
      <t xml:space="preserve">*   Other Deductions cover; </t>
    </r>
    <r>
      <rPr>
        <b/>
        <sz val="10"/>
        <rFont val="Arial"/>
        <family val="2"/>
      </rPr>
      <t>National Water Rehabilitation Projects, National Agricultural Technology Support Programme, Salary Bailout,</t>
    </r>
  </si>
  <si>
    <t>GRAND TOTAL</t>
  </si>
  <si>
    <t>FCT-ABUJA TOTAL</t>
  </si>
  <si>
    <t>Distribution of Revenue Allocation to Local Government Councils by Federation Account Allocation Committee for the Month of December, 2019 Shared in January, 2020</t>
  </si>
  <si>
    <t>Transfer to Excess Non Oil Revenue</t>
  </si>
  <si>
    <t>15=6+11+12</t>
  </si>
  <si>
    <t>16=10+11+14</t>
  </si>
  <si>
    <t>7(3+4+5+6)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</si>
</sst>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\N#,##0.00;&quot;-N&quot;#,##0.00"/>
    <numFmt numFmtId="166" formatCode="_(* #,##0_);_(* \(#,##0\);_(* &quot;-&quot;??_);_(@_)"/>
  </numFmts>
  <fonts count="4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u/>
      <sz val="16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Times New Roman"/>
      <family val="1"/>
    </font>
    <font>
      <b/>
      <u/>
      <sz val="20"/>
      <name val="Arial"/>
      <family val="2"/>
    </font>
    <font>
      <sz val="14"/>
      <color indexed="8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20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b/>
      <u/>
      <sz val="13"/>
      <name val="Times New Roman"/>
      <family val="1"/>
    </font>
    <font>
      <b/>
      <u/>
      <sz val="14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b/>
      <sz val="16"/>
      <name val="Times New Roman"/>
      <family val="1"/>
    </font>
    <font>
      <b/>
      <u/>
      <sz val="16"/>
      <name val="Times New Roman"/>
      <family val="1"/>
    </font>
    <font>
      <sz val="16"/>
      <name val="Times New Roman"/>
      <family val="1"/>
    </font>
    <font>
      <b/>
      <i/>
      <sz val="22"/>
      <name val="Times New Roman"/>
      <family val="1"/>
    </font>
    <font>
      <b/>
      <i/>
      <sz val="20"/>
      <name val="Times New Roman"/>
      <family val="1"/>
    </font>
    <font>
      <b/>
      <i/>
      <sz val="14"/>
      <name val="Times New Roman"/>
      <family val="1"/>
    </font>
    <font>
      <b/>
      <i/>
      <sz val="12"/>
      <name val="Times New Roman"/>
      <family val="1"/>
    </font>
    <font>
      <b/>
      <sz val="13"/>
      <color indexed="8"/>
      <name val="Times New Roman"/>
      <family val="1"/>
    </font>
    <font>
      <b/>
      <i/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4" fillId="0" borderId="0"/>
    <xf numFmtId="0" fontId="13" fillId="0" borderId="0"/>
  </cellStyleXfs>
  <cellXfs count="166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quotePrefix="1" applyFont="1" applyBorder="1" applyAlignment="1">
      <alignment horizontal="center"/>
    </xf>
    <xf numFmtId="164" fontId="0" fillId="0" borderId="1" xfId="1" applyFont="1" applyBorder="1"/>
    <xf numFmtId="164" fontId="0" fillId="0" borderId="1" xfId="0" applyNumberFormat="1" applyBorder="1"/>
    <xf numFmtId="40" fontId="0" fillId="0" borderId="1" xfId="0" applyNumberFormat="1" applyBorder="1"/>
    <xf numFmtId="164" fontId="2" fillId="0" borderId="1" xfId="0" applyNumberFormat="1" applyFont="1" applyBorder="1"/>
    <xf numFmtId="164" fontId="0" fillId="0" borderId="2" xfId="1" applyFont="1" applyBorder="1"/>
    <xf numFmtId="164" fontId="2" fillId="0" borderId="4" xfId="1" applyFont="1" applyBorder="1"/>
    <xf numFmtId="0" fontId="0" fillId="2" borderId="0" xfId="0" applyFill="1"/>
    <xf numFmtId="1" fontId="0" fillId="0" borderId="1" xfId="0" applyNumberFormat="1" applyBorder="1"/>
    <xf numFmtId="0" fontId="2" fillId="0" borderId="1" xfId="0" applyFont="1" applyBorder="1"/>
    <xf numFmtId="164" fontId="2" fillId="0" borderId="1" xfId="1" applyFont="1" applyBorder="1"/>
    <xf numFmtId="0" fontId="0" fillId="0" borderId="3" xfId="0" applyBorder="1"/>
    <xf numFmtId="0" fontId="0" fillId="0" borderId="6" xfId="0" applyBorder="1"/>
    <xf numFmtId="0" fontId="0" fillId="0" borderId="0" xfId="0" applyFill="1"/>
    <xf numFmtId="0" fontId="0" fillId="0" borderId="1" xfId="0" applyFill="1" applyBorder="1"/>
    <xf numFmtId="164" fontId="2" fillId="0" borderId="3" xfId="1" applyFont="1" applyBorder="1"/>
    <xf numFmtId="164" fontId="2" fillId="0" borderId="2" xfId="0" applyNumberFormat="1" applyFont="1" applyBorder="1"/>
    <xf numFmtId="0" fontId="2" fillId="0" borderId="0" xfId="0" applyFont="1"/>
    <xf numFmtId="0" fontId="0" fillId="0" borderId="0" xfId="0" applyBorder="1"/>
    <xf numFmtId="0" fontId="10" fillId="0" borderId="0" xfId="0" applyFont="1"/>
    <xf numFmtId="0" fontId="0" fillId="0" borderId="1" xfId="0" applyBorder="1" applyAlignment="1">
      <alignment horizontal="center"/>
    </xf>
    <xf numFmtId="0" fontId="2" fillId="0" borderId="6" xfId="0" applyFont="1" applyFill="1" applyBorder="1" applyAlignment="1">
      <alignment vertical="center"/>
    </xf>
    <xf numFmtId="0" fontId="11" fillId="0" borderId="0" xfId="0" applyFont="1" applyFill="1" applyBorder="1"/>
    <xf numFmtId="0" fontId="5" fillId="0" borderId="0" xfId="0" applyFont="1" applyAlignment="1">
      <alignment horizontal="center"/>
    </xf>
    <xf numFmtId="37" fontId="0" fillId="0" borderId="1" xfId="0" applyNumberFormat="1" applyBorder="1" applyAlignment="1">
      <alignment horizontal="center"/>
    </xf>
    <xf numFmtId="39" fontId="0" fillId="0" borderId="1" xfId="0" applyNumberFormat="1" applyBorder="1"/>
    <xf numFmtId="164" fontId="0" fillId="0" borderId="0" xfId="0" applyNumberFormat="1"/>
    <xf numFmtId="43" fontId="0" fillId="0" borderId="0" xfId="0" applyNumberFormat="1"/>
    <xf numFmtId="0" fontId="0" fillId="0" borderId="0" xfId="0" applyAlignment="1">
      <alignment horizontal="right"/>
    </xf>
    <xf numFmtId="0" fontId="2" fillId="2" borderId="0" xfId="0" applyFont="1" applyFill="1"/>
    <xf numFmtId="164" fontId="0" fillId="0" borderId="0" xfId="1" applyFont="1"/>
    <xf numFmtId="0" fontId="0" fillId="3" borderId="0" xfId="0" applyFill="1" applyProtection="1">
      <protection locked="0"/>
    </xf>
    <xf numFmtId="17" fontId="0" fillId="0" borderId="0" xfId="0" applyNumberFormat="1"/>
    <xf numFmtId="17" fontId="6" fillId="3" borderId="0" xfId="0" applyNumberFormat="1" applyFont="1" applyFill="1" applyAlignment="1"/>
    <xf numFmtId="2" fontId="0" fillId="0" borderId="0" xfId="0" applyNumberFormat="1"/>
    <xf numFmtId="0" fontId="6" fillId="0" borderId="0" xfId="0" applyFont="1" applyAlignment="1"/>
    <xf numFmtId="0" fontId="0" fillId="0" borderId="0" xfId="0" applyAlignment="1"/>
    <xf numFmtId="0" fontId="16" fillId="0" borderId="0" xfId="0" applyFont="1" applyBorder="1" applyAlignment="1"/>
    <xf numFmtId="164" fontId="17" fillId="0" borderId="1" xfId="1" applyFont="1" applyFill="1" applyBorder="1" applyAlignment="1">
      <alignment horizontal="right" wrapText="1"/>
    </xf>
    <xf numFmtId="164" fontId="20" fillId="0" borderId="1" xfId="1" applyFont="1" applyFill="1" applyBorder="1" applyAlignment="1">
      <alignment horizontal="right" wrapText="1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2" fillId="0" borderId="0" xfId="0" applyFont="1"/>
    <xf numFmtId="0" fontId="23" fillId="0" borderId="0" xfId="0" applyFont="1" applyAlignment="1">
      <alignment horizontal="right"/>
    </xf>
    <xf numFmtId="0" fontId="22" fillId="0" borderId="0" xfId="0" applyFont="1" applyAlignment="1"/>
    <xf numFmtId="0" fontId="25" fillId="0" borderId="0" xfId="0" applyFont="1" applyAlignment="1"/>
    <xf numFmtId="0" fontId="23" fillId="0" borderId="11" xfId="0" applyFont="1" applyBorder="1" applyAlignment="1">
      <alignment horizontal="center"/>
    </xf>
    <xf numFmtId="0" fontId="23" fillId="0" borderId="11" xfId="0" applyFont="1" applyBorder="1" applyAlignment="1"/>
    <xf numFmtId="0" fontId="23" fillId="0" borderId="12" xfId="0" applyFont="1" applyBorder="1" applyAlignment="1"/>
    <xf numFmtId="0" fontId="23" fillId="0" borderId="12" xfId="0" applyFont="1" applyBorder="1" applyAlignment="1">
      <alignment vertical="center"/>
    </xf>
    <xf numFmtId="0" fontId="22" fillId="0" borderId="0" xfId="0" applyFont="1" applyBorder="1"/>
    <xf numFmtId="0" fontId="23" fillId="0" borderId="3" xfId="0" applyFont="1" applyBorder="1" applyAlignment="1">
      <alignment vertical="center"/>
    </xf>
    <xf numFmtId="0" fontId="23" fillId="0" borderId="5" xfId="0" applyFont="1" applyBorder="1" applyAlignment="1">
      <alignment horizontal="center"/>
    </xf>
    <xf numFmtId="0" fontId="23" fillId="0" borderId="5" xfId="0" applyFont="1" applyBorder="1" applyAlignment="1">
      <alignment horizontal="center" wrapText="1"/>
    </xf>
    <xf numFmtId="0" fontId="23" fillId="0" borderId="1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3" fillId="0" borderId="5" xfId="0" quotePrefix="1" applyFont="1" applyBorder="1" applyAlignment="1">
      <alignment horizontal="center"/>
    </xf>
    <xf numFmtId="0" fontId="23" fillId="0" borderId="1" xfId="0" quotePrefix="1" applyFont="1" applyBorder="1" applyAlignment="1">
      <alignment horizontal="center"/>
    </xf>
    <xf numFmtId="0" fontId="23" fillId="0" borderId="0" xfId="0" quotePrefix="1" applyFont="1" applyBorder="1" applyAlignment="1">
      <alignment horizontal="center"/>
    </xf>
    <xf numFmtId="0" fontId="26" fillId="0" borderId="1" xfId="0" applyFont="1" applyBorder="1"/>
    <xf numFmtId="164" fontId="23" fillId="0" borderId="0" xfId="1" applyFont="1" applyBorder="1" applyAlignment="1"/>
    <xf numFmtId="164" fontId="23" fillId="0" borderId="0" xfId="1" applyFont="1" applyBorder="1" applyAlignment="1">
      <alignment horizontal="center"/>
    </xf>
    <xf numFmtId="0" fontId="26" fillId="0" borderId="1" xfId="0" applyFont="1" applyBorder="1" applyAlignment="1">
      <alignment wrapText="1"/>
    </xf>
    <xf numFmtId="0" fontId="27" fillId="0" borderId="0" xfId="0" applyFont="1"/>
    <xf numFmtId="43" fontId="27" fillId="0" borderId="0" xfId="0" applyNumberFormat="1" applyFont="1" applyAlignment="1">
      <alignment horizontal="right"/>
    </xf>
    <xf numFmtId="165" fontId="15" fillId="0" borderId="13" xfId="3" applyNumberFormat="1" applyFont="1" applyFill="1" applyBorder="1" applyAlignment="1">
      <alignment horizontal="right" wrapText="1"/>
    </xf>
    <xf numFmtId="164" fontId="23" fillId="0" borderId="0" xfId="1" applyFont="1" applyAlignment="1">
      <alignment horizontal="center"/>
    </xf>
    <xf numFmtId="43" fontId="23" fillId="0" borderId="0" xfId="0" applyNumberFormat="1" applyFont="1" applyAlignment="1">
      <alignment horizontal="right"/>
    </xf>
    <xf numFmtId="0" fontId="28" fillId="0" borderId="1" xfId="0" applyFont="1" applyBorder="1" applyAlignment="1">
      <alignment horizontal="center"/>
    </xf>
    <xf numFmtId="0" fontId="28" fillId="0" borderId="5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8" fillId="0" borderId="0" xfId="0" applyFont="1" applyBorder="1" applyAlignment="1">
      <alignment horizontal="center" wrapText="1"/>
    </xf>
    <xf numFmtId="0" fontId="29" fillId="0" borderId="0" xfId="0" applyFont="1" applyFill="1" applyBorder="1" applyAlignment="1">
      <alignment horizontal="center" wrapText="1"/>
    </xf>
    <xf numFmtId="0" fontId="22" fillId="0" borderId="1" xfId="0" applyFont="1" applyBorder="1"/>
    <xf numFmtId="0" fontId="28" fillId="0" borderId="0" xfId="0" quotePrefix="1" applyFont="1" applyBorder="1" applyAlignment="1">
      <alignment horizontal="center"/>
    </xf>
    <xf numFmtId="164" fontId="18" fillId="0" borderId="0" xfId="1" applyFont="1" applyBorder="1"/>
    <xf numFmtId="164" fontId="22" fillId="0" borderId="0" xfId="0" applyNumberFormat="1" applyFont="1" applyBorder="1"/>
    <xf numFmtId="164" fontId="26" fillId="0" borderId="0" xfId="1" applyFont="1" applyBorder="1"/>
    <xf numFmtId="164" fontId="22" fillId="0" borderId="0" xfId="0" applyNumberFormat="1" applyFont="1"/>
    <xf numFmtId="164" fontId="22" fillId="0" borderId="0" xfId="0" applyNumberFormat="1" applyFont="1" applyFill="1"/>
    <xf numFmtId="0" fontId="22" fillId="0" borderId="0" xfId="0" applyFont="1" applyFill="1"/>
    <xf numFmtId="0" fontId="22" fillId="0" borderId="0" xfId="0" applyFont="1" applyAlignment="1">
      <alignment horizontal="right"/>
    </xf>
    <xf numFmtId="43" fontId="22" fillId="0" borderId="0" xfId="0" applyNumberFormat="1" applyFont="1" applyBorder="1"/>
    <xf numFmtId="0" fontId="30" fillId="0" borderId="0" xfId="0" applyFont="1" applyFill="1" applyBorder="1"/>
    <xf numFmtId="43" fontId="22" fillId="0" borderId="0" xfId="0" applyNumberFormat="1" applyFont="1"/>
    <xf numFmtId="0" fontId="28" fillId="0" borderId="0" xfId="0" applyFont="1"/>
    <xf numFmtId="0" fontId="23" fillId="0" borderId="0" xfId="0" applyFont="1" applyBorder="1" applyAlignment="1"/>
    <xf numFmtId="164" fontId="17" fillId="0" borderId="0" xfId="1" applyFont="1" applyFill="1" applyBorder="1" applyAlignment="1">
      <alignment horizontal="right" wrapText="1"/>
    </xf>
    <xf numFmtId="164" fontId="18" fillId="0" borderId="0" xfId="1" applyFont="1" applyFill="1" applyBorder="1" applyAlignment="1"/>
    <xf numFmtId="164" fontId="20" fillId="0" borderId="0" xfId="1" applyFont="1" applyFill="1" applyBorder="1" applyAlignment="1">
      <alignment horizontal="right" wrapText="1"/>
    </xf>
    <xf numFmtId="164" fontId="19" fillId="0" borderId="0" xfId="1" applyFont="1" applyFill="1" applyBorder="1" applyAlignment="1">
      <alignment horizontal="right" wrapText="1"/>
    </xf>
    <xf numFmtId="164" fontId="27" fillId="0" borderId="1" xfId="1" applyFont="1" applyFill="1" applyBorder="1" applyAlignment="1"/>
    <xf numFmtId="0" fontId="23" fillId="0" borderId="1" xfId="0" applyFont="1" applyBorder="1"/>
    <xf numFmtId="164" fontId="27" fillId="0" borderId="1" xfId="1" applyFont="1" applyBorder="1"/>
    <xf numFmtId="164" fontId="23" fillId="0" borderId="1" xfId="1" applyFont="1" applyBorder="1"/>
    <xf numFmtId="0" fontId="26" fillId="0" borderId="0" xfId="0" applyFont="1" applyBorder="1" applyAlignment="1">
      <alignment horizontal="center" wrapText="1"/>
    </xf>
    <xf numFmtId="164" fontId="27" fillId="0" borderId="6" xfId="1" applyFont="1" applyBorder="1"/>
    <xf numFmtId="164" fontId="27" fillId="0" borderId="5" xfId="1" applyFont="1" applyBorder="1"/>
    <xf numFmtId="164" fontId="27" fillId="0" borderId="8" xfId="1" applyFont="1" applyBorder="1"/>
    <xf numFmtId="164" fontId="27" fillId="0" borderId="7" xfId="1" applyFont="1" applyBorder="1"/>
    <xf numFmtId="164" fontId="23" fillId="0" borderId="5" xfId="1" applyFont="1" applyBorder="1"/>
    <xf numFmtId="0" fontId="23" fillId="0" borderId="1" xfId="0" applyFont="1" applyBorder="1" applyAlignment="1">
      <alignment horizontal="center" wrapText="1"/>
    </xf>
    <xf numFmtId="0" fontId="23" fillId="0" borderId="7" xfId="0" applyFont="1" applyFill="1" applyBorder="1" applyAlignment="1">
      <alignment horizontal="center" wrapText="1"/>
    </xf>
    <xf numFmtId="0" fontId="27" fillId="0" borderId="1" xfId="0" applyFont="1" applyBorder="1"/>
    <xf numFmtId="0" fontId="27" fillId="0" borderId="1" xfId="0" applyFont="1" applyBorder="1" applyAlignment="1"/>
    <xf numFmtId="164" fontId="23" fillId="0" borderId="0" xfId="1" quotePrefix="1" applyFont="1" applyBorder="1" applyAlignment="1">
      <alignment horizontal="center"/>
    </xf>
    <xf numFmtId="166" fontId="37" fillId="0" borderId="1" xfId="1" applyNumberFormat="1" applyFont="1" applyBorder="1" applyAlignment="1">
      <alignment horizontal="left"/>
    </xf>
    <xf numFmtId="166" fontId="37" fillId="0" borderId="1" xfId="1" applyNumberFormat="1" applyFont="1" applyBorder="1" applyAlignment="1">
      <alignment horizontal="left" vertical="top"/>
    </xf>
    <xf numFmtId="164" fontId="37" fillId="0" borderId="1" xfId="1" applyFont="1" applyBorder="1" applyAlignment="1">
      <alignment horizontal="left" vertical="top"/>
    </xf>
    <xf numFmtId="164" fontId="37" fillId="0" borderId="1" xfId="1" applyFont="1" applyBorder="1" applyAlignment="1">
      <alignment horizontal="center"/>
    </xf>
    <xf numFmtId="164" fontId="38" fillId="0" borderId="1" xfId="1" applyFont="1" applyBorder="1"/>
    <xf numFmtId="164" fontId="38" fillId="0" borderId="1" xfId="1" applyFont="1" applyBorder="1" applyAlignment="1">
      <alignment wrapText="1"/>
    </xf>
    <xf numFmtId="164" fontId="38" fillId="0" borderId="1" xfId="1" applyFont="1" applyBorder="1" applyAlignment="1">
      <alignment horizontal="center" wrapText="1"/>
    </xf>
    <xf numFmtId="164" fontId="38" fillId="0" borderId="1" xfId="1" applyFont="1" applyBorder="1" applyAlignment="1">
      <alignment horizontal="center"/>
    </xf>
    <xf numFmtId="0" fontId="39" fillId="4" borderId="9" xfId="2" applyFont="1" applyFill="1" applyBorder="1" applyAlignment="1">
      <alignment horizontal="center" wrapText="1"/>
    </xf>
    <xf numFmtId="0" fontId="26" fillId="0" borderId="5" xfId="0" quotePrefix="1" applyFont="1" applyBorder="1" applyAlignment="1">
      <alignment horizontal="center"/>
    </xf>
    <xf numFmtId="166" fontId="27" fillId="0" borderId="1" xfId="1" applyNumberFormat="1" applyFont="1" applyBorder="1" applyAlignment="1">
      <alignment horizontal="left"/>
    </xf>
    <xf numFmtId="166" fontId="27" fillId="0" borderId="1" xfId="1" applyNumberFormat="1" applyFont="1" applyBorder="1"/>
    <xf numFmtId="164" fontId="37" fillId="0" borderId="1" xfId="1" applyFont="1" applyBorder="1"/>
    <xf numFmtId="164" fontId="2" fillId="0" borderId="15" xfId="1" applyFont="1" applyBorder="1"/>
    <xf numFmtId="0" fontId="21" fillId="0" borderId="0" xfId="0" applyFont="1" applyAlignment="1"/>
    <xf numFmtId="0" fontId="24" fillId="0" borderId="0" xfId="0" applyFont="1" applyBorder="1" applyAlignment="1">
      <alignment wrapText="1"/>
    </xf>
    <xf numFmtId="0" fontId="24" fillId="0" borderId="0" xfId="0" applyFont="1" applyAlignment="1"/>
    <xf numFmtId="0" fontId="21" fillId="0" borderId="0" xfId="0" applyFont="1" applyAlignment="1">
      <alignment horizontal="center"/>
    </xf>
    <xf numFmtId="0" fontId="24" fillId="0" borderId="0" xfId="0" applyFont="1" applyBorder="1" applyAlignment="1">
      <alignment horizontal="center" wrapText="1"/>
    </xf>
    <xf numFmtId="0" fontId="24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2" fillId="0" borderId="0" xfId="0" applyFont="1" applyAlignment="1">
      <alignment horizontal="left" wrapText="1"/>
    </xf>
    <xf numFmtId="0" fontId="32" fillId="0" borderId="0" xfId="0" applyFont="1" applyAlignment="1">
      <alignment horizontal="center"/>
    </xf>
    <xf numFmtId="0" fontId="12" fillId="0" borderId="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8" fillId="0" borderId="5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0" fillId="0" borderId="0" xfId="0" applyFont="1" applyAlignment="1">
      <alignment horizontal="left" wrapText="1"/>
    </xf>
    <xf numFmtId="0" fontId="35" fillId="0" borderId="11" xfId="0" applyFont="1" applyBorder="1" applyAlignment="1">
      <alignment horizontal="center"/>
    </xf>
    <xf numFmtId="164" fontId="36" fillId="0" borderId="5" xfId="1" applyFont="1" applyBorder="1" applyAlignment="1">
      <alignment horizontal="center"/>
    </xf>
    <xf numFmtId="164" fontId="36" fillId="0" borderId="10" xfId="1" applyFont="1" applyBorder="1" applyAlignment="1">
      <alignment horizontal="center"/>
    </xf>
    <xf numFmtId="164" fontId="36" fillId="0" borderId="2" xfId="1" applyFont="1" applyBorder="1" applyAlignment="1">
      <alignment horizontal="center"/>
    </xf>
    <xf numFmtId="0" fontId="37" fillId="0" borderId="1" xfId="0" applyFont="1" applyBorder="1" applyAlignment="1">
      <alignment horizontal="center" wrapText="1"/>
    </xf>
    <xf numFmtId="166" fontId="27" fillId="0" borderId="1" xfId="1" applyNumberFormat="1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/>
    </xf>
    <xf numFmtId="0" fontId="28" fillId="0" borderId="10" xfId="0" applyFont="1" applyBorder="1" applyAlignment="1">
      <alignment horizontal="center"/>
    </xf>
    <xf numFmtId="0" fontId="28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_FG_1" xfId="3" xr:uid="{00000000-0005-0000-0000-000002000000}"/>
    <cellStyle name="Normal_TOTALDATA_1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workbookViewId="0">
      <selection activeCell="A20" sqref="A20"/>
    </sheetView>
  </sheetViews>
  <sheetFormatPr defaultRowHeight="12.5" x14ac:dyDescent="0.25"/>
  <cols>
    <col min="2" max="2" width="23" bestFit="1" customWidth="1"/>
    <col min="6" max="6" width="24.54296875" customWidth="1"/>
  </cols>
  <sheetData>
    <row r="1" spans="1:8" ht="23.15" customHeight="1" x14ac:dyDescent="0.25">
      <c r="B1">
        <f ca="1">MONTH(NOW())</f>
        <v>2</v>
      </c>
      <c r="C1">
        <f ca="1">YEAR(NOW())</f>
        <v>2020</v>
      </c>
    </row>
    <row r="2" spans="1:8" ht="23.15" customHeight="1" x14ac:dyDescent="0.25"/>
    <row r="3" spans="1:8" ht="23.15" customHeight="1" x14ac:dyDescent="0.25">
      <c r="B3" t="s">
        <v>798</v>
      </c>
      <c r="F3" t="s">
        <v>799</v>
      </c>
    </row>
    <row r="4" spans="1:8" ht="23.15" customHeight="1" x14ac:dyDescent="0.25">
      <c r="B4" t="s">
        <v>795</v>
      </c>
      <c r="C4" t="s">
        <v>796</v>
      </c>
      <c r="D4" t="s">
        <v>797</v>
      </c>
      <c r="F4" t="s">
        <v>795</v>
      </c>
      <c r="G4" t="s">
        <v>796</v>
      </c>
      <c r="H4" t="s">
        <v>797</v>
      </c>
    </row>
    <row r="5" spans="1:8" ht="23.15" customHeight="1" x14ac:dyDescent="0.25">
      <c r="B5" s="35" t="e">
        <f>IF(G5=1,F5-1,F5)</f>
        <v>#REF!</v>
      </c>
      <c r="C5" s="35" t="e">
        <f>IF(G5=1,12,G5-1)</f>
        <v>#REF!</v>
      </c>
      <c r="F5" t="e">
        <f>YEAR(ACCTDATE)</f>
        <v>#REF!</v>
      </c>
      <c r="G5" t="e">
        <f>MONTH(ACCTDATE)</f>
        <v>#REF!</v>
      </c>
    </row>
    <row r="6" spans="1:8" ht="23.15" customHeight="1" x14ac:dyDescent="0.5">
      <c r="B6" s="37" t="e">
        <f>LOOKUP(C5,A8:B19)</f>
        <v>#REF!</v>
      </c>
      <c r="F6" s="37" t="e">
        <f>IF(G5=1,LOOKUP(G5,E8:F19),LOOKUP(G5,A8:B19))</f>
        <v>#REF!</v>
      </c>
    </row>
    <row r="8" spans="1:8" x14ac:dyDescent="0.25">
      <c r="A8">
        <v>1</v>
      </c>
      <c r="B8" s="38" t="e">
        <f>D8&amp;"-"&amp;RIGHT(B$5,2)</f>
        <v>#REF!</v>
      </c>
      <c r="D8" s="36" t="s">
        <v>808</v>
      </c>
      <c r="E8">
        <v>1</v>
      </c>
      <c r="F8" s="38" t="e">
        <f>D8&amp;"-"&amp;RIGHT(F$5,2)</f>
        <v>#REF!</v>
      </c>
    </row>
    <row r="9" spans="1:8" x14ac:dyDescent="0.25">
      <c r="A9">
        <v>2</v>
      </c>
      <c r="B9" s="38" t="e">
        <f t="shared" ref="B9:B19" si="0">D9&amp;"-"&amp;RIGHT(B$5,2)</f>
        <v>#REF!</v>
      </c>
      <c r="D9" s="36" t="s">
        <v>809</v>
      </c>
      <c r="E9">
        <v>2</v>
      </c>
      <c r="F9" s="38" t="e">
        <f t="shared" ref="F9:F19" si="1">D9&amp;"-"&amp;RIGHT(F$5,2)</f>
        <v>#REF!</v>
      </c>
    </row>
    <row r="10" spans="1:8" x14ac:dyDescent="0.25">
      <c r="A10">
        <v>3</v>
      </c>
      <c r="B10" s="38" t="e">
        <f t="shared" si="0"/>
        <v>#REF!</v>
      </c>
      <c r="D10" s="36" t="s">
        <v>810</v>
      </c>
      <c r="E10">
        <v>3</v>
      </c>
      <c r="F10" s="38" t="e">
        <f t="shared" si="1"/>
        <v>#REF!</v>
      </c>
    </row>
    <row r="11" spans="1:8" x14ac:dyDescent="0.25">
      <c r="A11">
        <v>4</v>
      </c>
      <c r="B11" s="38" t="e">
        <f t="shared" si="0"/>
        <v>#REF!</v>
      </c>
      <c r="D11" s="36" t="s">
        <v>811</v>
      </c>
      <c r="E11">
        <v>4</v>
      </c>
      <c r="F11" s="38" t="e">
        <f t="shared" si="1"/>
        <v>#REF!</v>
      </c>
    </row>
    <row r="12" spans="1:8" x14ac:dyDescent="0.25">
      <c r="A12">
        <v>5</v>
      </c>
      <c r="B12" s="38" t="e">
        <f t="shared" si="0"/>
        <v>#REF!</v>
      </c>
      <c r="D12" s="36" t="s">
        <v>800</v>
      </c>
      <c r="E12">
        <v>5</v>
      </c>
      <c r="F12" s="38" t="e">
        <f t="shared" si="1"/>
        <v>#REF!</v>
      </c>
    </row>
    <row r="13" spans="1:8" x14ac:dyDescent="0.25">
      <c r="A13">
        <v>6</v>
      </c>
      <c r="B13" s="38" t="e">
        <f t="shared" si="0"/>
        <v>#REF!</v>
      </c>
      <c r="D13" s="36" t="s">
        <v>801</v>
      </c>
      <c r="E13">
        <v>6</v>
      </c>
      <c r="F13" s="38" t="e">
        <f t="shared" si="1"/>
        <v>#REF!</v>
      </c>
    </row>
    <row r="14" spans="1:8" x14ac:dyDescent="0.25">
      <c r="A14">
        <v>7</v>
      </c>
      <c r="B14" s="38" t="e">
        <f t="shared" si="0"/>
        <v>#REF!</v>
      </c>
      <c r="D14" s="36" t="s">
        <v>802</v>
      </c>
      <c r="E14">
        <v>7</v>
      </c>
      <c r="F14" s="38" t="e">
        <f t="shared" si="1"/>
        <v>#REF!</v>
      </c>
    </row>
    <row r="15" spans="1:8" x14ac:dyDescent="0.25">
      <c r="A15">
        <v>8</v>
      </c>
      <c r="B15" s="38" t="e">
        <f t="shared" si="0"/>
        <v>#REF!</v>
      </c>
      <c r="D15" s="36" t="s">
        <v>803</v>
      </c>
      <c r="E15">
        <v>8</v>
      </c>
      <c r="F15" s="38" t="e">
        <f t="shared" si="1"/>
        <v>#REF!</v>
      </c>
    </row>
    <row r="16" spans="1:8" x14ac:dyDescent="0.25">
      <c r="A16">
        <v>9</v>
      </c>
      <c r="B16" s="38" t="e">
        <f t="shared" si="0"/>
        <v>#REF!</v>
      </c>
      <c r="D16" s="36" t="s">
        <v>804</v>
      </c>
      <c r="E16">
        <v>9</v>
      </c>
      <c r="F16" s="38" t="e">
        <f t="shared" si="1"/>
        <v>#REF!</v>
      </c>
    </row>
    <row r="17" spans="1:6" x14ac:dyDescent="0.25">
      <c r="A17">
        <v>10</v>
      </c>
      <c r="B17" s="38" t="e">
        <f t="shared" si="0"/>
        <v>#REF!</v>
      </c>
      <c r="D17" s="36" t="s">
        <v>805</v>
      </c>
      <c r="E17">
        <v>10</v>
      </c>
      <c r="F17" s="38" t="e">
        <f t="shared" si="1"/>
        <v>#REF!</v>
      </c>
    </row>
    <row r="18" spans="1:6" x14ac:dyDescent="0.25">
      <c r="A18">
        <v>11</v>
      </c>
      <c r="B18" s="38" t="e">
        <f t="shared" si="0"/>
        <v>#REF!</v>
      </c>
      <c r="D18" s="36" t="s">
        <v>806</v>
      </c>
      <c r="E18">
        <v>11</v>
      </c>
      <c r="F18" s="38" t="e">
        <f t="shared" si="1"/>
        <v>#REF!</v>
      </c>
    </row>
    <row r="19" spans="1:6" x14ac:dyDescent="0.25">
      <c r="A19">
        <v>12</v>
      </c>
      <c r="B19" s="38" t="e">
        <f t="shared" si="0"/>
        <v>#REF!</v>
      </c>
      <c r="D19" s="36" t="s">
        <v>807</v>
      </c>
      <c r="E19">
        <v>12</v>
      </c>
      <c r="F19" s="38" t="e">
        <f t="shared" si="1"/>
        <v>#REF!</v>
      </c>
    </row>
  </sheetData>
  <phoneticPr fontId="3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08"/>
  <sheetViews>
    <sheetView topLeftCell="A3" zoomScale="63" zoomScaleNormal="98" workbookViewId="0">
      <selection activeCell="H29" sqref="H29"/>
    </sheetView>
  </sheetViews>
  <sheetFormatPr defaultRowHeight="12.5" x14ac:dyDescent="0.25"/>
  <cols>
    <col min="1" max="1" width="6.26953125" customWidth="1"/>
    <col min="2" max="2" width="40.81640625" customWidth="1"/>
    <col min="3" max="3" width="28.26953125" customWidth="1"/>
    <col min="4" max="7" width="27.54296875" customWidth="1"/>
    <col min="8" max="8" width="28.453125" bestFit="1" customWidth="1"/>
    <col min="9" max="9" width="26" customWidth="1"/>
    <col min="10" max="10" width="28.81640625" customWidth="1"/>
    <col min="11" max="11" width="25.26953125" customWidth="1"/>
    <col min="12" max="12" width="23.453125" bestFit="1" customWidth="1"/>
    <col min="14" max="15" width="9.1796875" hidden="1" customWidth="1"/>
  </cols>
  <sheetData>
    <row r="1" spans="1:17" ht="25" x14ac:dyDescent="0.5">
      <c r="A1" s="127" t="s">
        <v>20</v>
      </c>
      <c r="B1" s="127"/>
      <c r="C1" s="127"/>
      <c r="D1" s="127"/>
      <c r="E1" s="127"/>
      <c r="F1" s="127"/>
      <c r="G1" s="127"/>
      <c r="H1" s="127"/>
      <c r="I1" s="124"/>
      <c r="J1" s="124"/>
      <c r="K1" s="124"/>
      <c r="L1" s="39"/>
      <c r="M1" s="39"/>
      <c r="P1" s="39"/>
      <c r="Q1" s="39"/>
    </row>
    <row r="2" spans="1:17" ht="17.5" x14ac:dyDescent="0.35">
      <c r="A2" s="46"/>
      <c r="B2" s="46"/>
      <c r="C2" s="46"/>
      <c r="D2" s="47"/>
      <c r="E2" s="47"/>
      <c r="F2" s="47"/>
      <c r="G2" s="47"/>
      <c r="H2" s="48"/>
      <c r="I2" s="48"/>
      <c r="J2" s="48"/>
      <c r="K2" s="48"/>
      <c r="L2" s="40"/>
      <c r="M2" s="40"/>
      <c r="N2" s="40"/>
      <c r="O2" s="40"/>
      <c r="P2" s="40"/>
    </row>
    <row r="3" spans="1:17" ht="26.25" customHeight="1" x14ac:dyDescent="0.5">
      <c r="A3" s="128" t="s">
        <v>904</v>
      </c>
      <c r="B3" s="128"/>
      <c r="C3" s="128"/>
      <c r="D3" s="128"/>
      <c r="E3" s="128"/>
      <c r="F3" s="128"/>
      <c r="G3" s="128"/>
      <c r="H3" s="128"/>
      <c r="I3" s="125"/>
      <c r="J3" s="49"/>
      <c r="K3" s="49"/>
      <c r="L3" s="41"/>
      <c r="M3" s="41"/>
      <c r="N3" s="41"/>
      <c r="O3" s="41"/>
      <c r="P3" s="41"/>
      <c r="Q3" s="41"/>
    </row>
    <row r="4" spans="1:17" ht="17.5" x14ac:dyDescent="0.35">
      <c r="A4" s="46"/>
      <c r="B4" s="46"/>
      <c r="C4" s="50"/>
      <c r="D4" s="51"/>
      <c r="E4" s="51"/>
      <c r="F4" s="51"/>
      <c r="G4" s="90"/>
      <c r="H4" s="52"/>
      <c r="I4" s="53"/>
      <c r="J4" s="54"/>
      <c r="K4" s="54"/>
    </row>
    <row r="5" spans="1:17" ht="66" customHeight="1" x14ac:dyDescent="0.35">
      <c r="A5" s="55" t="s">
        <v>0</v>
      </c>
      <c r="B5" s="55" t="s">
        <v>13</v>
      </c>
      <c r="C5" s="56" t="s">
        <v>882</v>
      </c>
      <c r="D5" s="57" t="s">
        <v>24</v>
      </c>
      <c r="E5" s="58" t="s">
        <v>883</v>
      </c>
      <c r="F5" s="58" t="s">
        <v>884</v>
      </c>
      <c r="G5" s="59"/>
      <c r="H5" s="59"/>
      <c r="I5" s="59"/>
      <c r="J5" s="59"/>
      <c r="K5" s="46"/>
    </row>
    <row r="6" spans="1:17" ht="17.5" x14ac:dyDescent="0.35">
      <c r="A6" s="58"/>
      <c r="B6" s="58"/>
      <c r="C6" s="60" t="s">
        <v>903</v>
      </c>
      <c r="D6" s="60" t="s">
        <v>903</v>
      </c>
      <c r="E6" s="60" t="s">
        <v>903</v>
      </c>
      <c r="F6" s="61" t="s">
        <v>903</v>
      </c>
      <c r="G6" s="62"/>
      <c r="H6" s="109"/>
      <c r="I6" s="62"/>
      <c r="J6" s="62"/>
      <c r="K6" s="46"/>
    </row>
    <row r="7" spans="1:17" ht="18" x14ac:dyDescent="0.4">
      <c r="A7" s="63">
        <v>1</v>
      </c>
      <c r="B7" s="63" t="s">
        <v>885</v>
      </c>
      <c r="C7" s="42">
        <v>271360669058.66669</v>
      </c>
      <c r="D7" s="42">
        <v>553165718.71829998</v>
      </c>
      <c r="E7" s="42">
        <v>16015371888.8925</v>
      </c>
      <c r="F7" s="95">
        <f>C7+D7+E7</f>
        <v>287929206666.27747</v>
      </c>
      <c r="G7" s="91"/>
      <c r="H7" s="92"/>
      <c r="I7" s="64"/>
      <c r="J7" s="65"/>
      <c r="K7" s="46"/>
    </row>
    <row r="8" spans="1:17" ht="18" x14ac:dyDescent="0.4">
      <c r="A8" s="63">
        <v>2</v>
      </c>
      <c r="B8" s="63" t="s">
        <v>886</v>
      </c>
      <c r="C8" s="42">
        <v>137637757730.59171</v>
      </c>
      <c r="D8" s="42">
        <v>280573044.87760001</v>
      </c>
      <c r="E8" s="42">
        <v>53384572962.980003</v>
      </c>
      <c r="F8" s="95">
        <f t="shared" ref="F8:F16" si="0">C8+D8+E8</f>
        <v>191302903738.44931</v>
      </c>
      <c r="G8" s="91"/>
      <c r="H8" s="92"/>
      <c r="I8" s="64"/>
      <c r="J8" s="65"/>
      <c r="K8" s="46"/>
    </row>
    <row r="9" spans="1:17" ht="18" x14ac:dyDescent="0.4">
      <c r="A9" s="63">
        <v>3</v>
      </c>
      <c r="B9" s="63" t="s">
        <v>887</v>
      </c>
      <c r="C9" s="42">
        <v>106112941962.95621</v>
      </c>
      <c r="D9" s="42">
        <v>216310057.0539</v>
      </c>
      <c r="E9" s="42">
        <v>37369201074.082497</v>
      </c>
      <c r="F9" s="95">
        <f t="shared" si="0"/>
        <v>143698453094.09259</v>
      </c>
      <c r="G9" s="91"/>
      <c r="H9" s="92"/>
      <c r="I9" s="64"/>
      <c r="J9" s="65"/>
      <c r="K9" s="46"/>
    </row>
    <row r="10" spans="1:17" ht="18" x14ac:dyDescent="0.4">
      <c r="A10" s="63">
        <v>4</v>
      </c>
      <c r="B10" s="63" t="s">
        <v>888</v>
      </c>
      <c r="C10" s="42">
        <v>50149281725.769997</v>
      </c>
      <c r="D10" s="42">
        <v>129617333.23999999</v>
      </c>
      <c r="E10" s="42">
        <v>0</v>
      </c>
      <c r="F10" s="95">
        <f t="shared" si="0"/>
        <v>50278899059.009995</v>
      </c>
      <c r="G10" s="91"/>
      <c r="H10" s="92"/>
      <c r="I10" s="64"/>
      <c r="J10" s="65"/>
      <c r="K10" s="46"/>
    </row>
    <row r="11" spans="1:17" ht="18" x14ac:dyDescent="0.4">
      <c r="A11" s="63">
        <v>5</v>
      </c>
      <c r="B11" s="63" t="s">
        <v>889</v>
      </c>
      <c r="C11" s="42">
        <v>4753058226.1999998</v>
      </c>
      <c r="D11" s="42">
        <v>0</v>
      </c>
      <c r="E11" s="42">
        <v>487470089.50999999</v>
      </c>
      <c r="F11" s="95">
        <f t="shared" si="0"/>
        <v>5240528315.71</v>
      </c>
      <c r="G11" s="91"/>
      <c r="H11" s="92"/>
      <c r="I11" s="64"/>
      <c r="J11" s="65"/>
      <c r="K11" s="46"/>
    </row>
    <row r="12" spans="1:17" ht="18" x14ac:dyDescent="0.4">
      <c r="A12" s="63">
        <v>6</v>
      </c>
      <c r="B12" s="63" t="s">
        <v>905</v>
      </c>
      <c r="C12" s="42">
        <v>4000000000</v>
      </c>
      <c r="D12" s="42">
        <v>0</v>
      </c>
      <c r="E12" s="42">
        <v>0</v>
      </c>
      <c r="F12" s="95">
        <f t="shared" si="0"/>
        <v>4000000000</v>
      </c>
      <c r="G12" s="91"/>
      <c r="H12" s="92"/>
      <c r="I12" s="64"/>
      <c r="J12" s="65"/>
      <c r="K12" s="46"/>
    </row>
    <row r="13" spans="1:17" ht="18" x14ac:dyDescent="0.4">
      <c r="A13" s="63">
        <v>7</v>
      </c>
      <c r="B13" s="66" t="s">
        <v>901</v>
      </c>
      <c r="C13" s="42">
        <v>5534574210.9499998</v>
      </c>
      <c r="D13" s="42">
        <v>0</v>
      </c>
      <c r="E13" s="42">
        <v>4104751240.6399999</v>
      </c>
      <c r="F13" s="95">
        <f t="shared" si="0"/>
        <v>9639325451.5900002</v>
      </c>
      <c r="G13" s="91"/>
      <c r="H13" s="92"/>
      <c r="I13" s="64"/>
      <c r="J13" s="65"/>
      <c r="K13" s="46"/>
    </row>
    <row r="14" spans="1:17" ht="18" x14ac:dyDescent="0.4">
      <c r="A14" s="63">
        <v>8</v>
      </c>
      <c r="B14" s="63" t="s">
        <v>902</v>
      </c>
      <c r="C14" s="42">
        <v>4468041991.3699999</v>
      </c>
      <c r="D14" s="42">
        <v>0</v>
      </c>
      <c r="E14" s="42">
        <v>0</v>
      </c>
      <c r="F14" s="95">
        <f t="shared" si="0"/>
        <v>4468041991.3699999</v>
      </c>
      <c r="G14" s="91"/>
      <c r="H14" s="92"/>
      <c r="I14" s="64"/>
      <c r="J14" s="65"/>
      <c r="K14" s="46"/>
    </row>
    <row r="15" spans="1:17" ht="31" x14ac:dyDescent="0.4">
      <c r="A15" s="63">
        <v>9</v>
      </c>
      <c r="B15" s="66" t="s">
        <v>908</v>
      </c>
      <c r="C15" s="42">
        <v>0</v>
      </c>
      <c r="D15" s="42">
        <v>0</v>
      </c>
      <c r="E15" s="42">
        <v>3444165997.6100001</v>
      </c>
      <c r="F15" s="95">
        <f t="shared" si="0"/>
        <v>3444165997.6100001</v>
      </c>
      <c r="G15" s="91"/>
      <c r="H15" s="92"/>
      <c r="I15" s="64"/>
      <c r="J15" s="65"/>
      <c r="K15" s="46"/>
    </row>
    <row r="16" spans="1:17" ht="18" x14ac:dyDescent="0.4">
      <c r="A16" s="63">
        <v>10</v>
      </c>
      <c r="B16" s="66" t="s">
        <v>928</v>
      </c>
      <c r="C16" s="42">
        <v>16298000000</v>
      </c>
      <c r="D16" s="42">
        <v>0</v>
      </c>
      <c r="E16" s="42">
        <v>0</v>
      </c>
      <c r="F16" s="95">
        <f t="shared" si="0"/>
        <v>16298000000</v>
      </c>
      <c r="G16" s="91"/>
      <c r="H16" s="92"/>
      <c r="I16" s="64"/>
      <c r="J16" s="65"/>
      <c r="K16" s="46"/>
    </row>
    <row r="17" spans="1:12" ht="17.5" x14ac:dyDescent="0.35">
      <c r="A17" s="63"/>
      <c r="B17" s="96" t="s">
        <v>884</v>
      </c>
      <c r="C17" s="43">
        <f>SUM(C7:C16)</f>
        <v>600314324906.50452</v>
      </c>
      <c r="D17" s="43">
        <f t="shared" ref="D17:F17" si="1">SUM(D7:D16)</f>
        <v>1179666153.8898001</v>
      </c>
      <c r="E17" s="43">
        <f t="shared" si="1"/>
        <v>114805533253.71498</v>
      </c>
      <c r="F17" s="43">
        <f t="shared" si="1"/>
        <v>716299524314.10925</v>
      </c>
      <c r="G17" s="93"/>
      <c r="H17" s="94"/>
      <c r="I17" s="64"/>
      <c r="J17" s="64"/>
      <c r="K17" s="46"/>
    </row>
    <row r="18" spans="1:12" ht="18" x14ac:dyDescent="0.4">
      <c r="A18" s="67"/>
      <c r="B18" s="68" t="s">
        <v>890</v>
      </c>
      <c r="C18" s="69"/>
      <c r="D18" s="70"/>
      <c r="E18" s="70"/>
      <c r="F18" s="70"/>
      <c r="G18" s="70"/>
      <c r="H18" s="70"/>
      <c r="I18" s="70"/>
      <c r="J18" s="65"/>
      <c r="K18" s="65"/>
    </row>
    <row r="19" spans="1:12" ht="18" x14ac:dyDescent="0.4">
      <c r="A19" s="67"/>
      <c r="B19" s="46"/>
      <c r="C19" s="70"/>
      <c r="D19" s="71"/>
      <c r="E19" s="71"/>
      <c r="F19" s="47"/>
      <c r="G19" s="47"/>
      <c r="H19" s="70"/>
      <c r="I19" s="70"/>
      <c r="J19" s="70"/>
      <c r="K19" s="70"/>
    </row>
    <row r="20" spans="1:12" ht="16.5" x14ac:dyDescent="0.35">
      <c r="A20" s="129" t="s">
        <v>909</v>
      </c>
      <c r="B20" s="129"/>
      <c r="C20" s="129"/>
      <c r="D20" s="129"/>
      <c r="E20" s="129"/>
      <c r="F20" s="129"/>
      <c r="G20" s="129"/>
      <c r="H20" s="129"/>
      <c r="I20" s="126"/>
      <c r="J20" s="126"/>
      <c r="K20" s="126"/>
    </row>
    <row r="21" spans="1:12" ht="13" x14ac:dyDescent="0.3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</row>
    <row r="22" spans="1:12" ht="13" x14ac:dyDescent="0.3">
      <c r="A22" s="72"/>
      <c r="B22" s="72">
        <v>1</v>
      </c>
      <c r="C22" s="72">
        <v>2</v>
      </c>
      <c r="D22" s="72">
        <v>3</v>
      </c>
      <c r="E22" s="72" t="s">
        <v>891</v>
      </c>
      <c r="F22" s="73">
        <v>5</v>
      </c>
      <c r="G22" s="72">
        <v>6</v>
      </c>
      <c r="H22" s="73" t="s">
        <v>912</v>
      </c>
      <c r="I22" s="74"/>
      <c r="J22" s="74"/>
      <c r="K22" s="54"/>
    </row>
    <row r="23" spans="1:12" ht="36" customHeight="1" x14ac:dyDescent="0.35">
      <c r="A23" s="105" t="s">
        <v>0</v>
      </c>
      <c r="B23" s="105" t="s">
        <v>13</v>
      </c>
      <c r="C23" s="106" t="s">
        <v>4</v>
      </c>
      <c r="D23" s="105" t="s">
        <v>892</v>
      </c>
      <c r="E23" s="105" t="s">
        <v>11</v>
      </c>
      <c r="F23" s="57" t="s">
        <v>910</v>
      </c>
      <c r="G23" s="57" t="s">
        <v>883</v>
      </c>
      <c r="H23" s="105" t="s">
        <v>12</v>
      </c>
      <c r="I23" s="99"/>
      <c r="J23" s="75"/>
      <c r="K23" s="76"/>
    </row>
    <row r="24" spans="1:12" ht="17.5" x14ac:dyDescent="0.35">
      <c r="A24" s="77"/>
      <c r="B24" s="77"/>
      <c r="C24" s="60" t="s">
        <v>903</v>
      </c>
      <c r="D24" s="60" t="s">
        <v>903</v>
      </c>
      <c r="E24" s="60" t="s">
        <v>903</v>
      </c>
      <c r="F24" s="60" t="s">
        <v>903</v>
      </c>
      <c r="G24" s="60" t="s">
        <v>903</v>
      </c>
      <c r="H24" s="61" t="s">
        <v>903</v>
      </c>
      <c r="I24" s="78"/>
      <c r="J24" s="78"/>
      <c r="K24" s="78"/>
    </row>
    <row r="25" spans="1:12" ht="18" x14ac:dyDescent="0.4">
      <c r="A25" s="107">
        <v>1</v>
      </c>
      <c r="B25" s="108" t="s">
        <v>893</v>
      </c>
      <c r="C25" s="97">
        <v>249829013844.82419</v>
      </c>
      <c r="D25" s="100">
        <v>44441361755.110001</v>
      </c>
      <c r="E25" s="100">
        <f>C25-D25</f>
        <v>205387652089.71417</v>
      </c>
      <c r="F25" s="100">
        <v>509273678.01520002</v>
      </c>
      <c r="G25" s="100">
        <v>14947680429.632999</v>
      </c>
      <c r="H25" s="97">
        <f>E25+F25+G25</f>
        <v>220844606197.36237</v>
      </c>
      <c r="I25" s="79"/>
      <c r="J25" s="79"/>
      <c r="K25" s="80"/>
    </row>
    <row r="26" spans="1:12" ht="18" x14ac:dyDescent="0.4">
      <c r="A26" s="107">
        <v>2</v>
      </c>
      <c r="B26" s="108" t="s">
        <v>894</v>
      </c>
      <c r="C26" s="42">
        <v>5151113687.5221004</v>
      </c>
      <c r="D26" s="100">
        <v>0</v>
      </c>
      <c r="E26" s="100">
        <f t="shared" ref="E26:E29" si="2">C26-D26</f>
        <v>5151113687.5221004</v>
      </c>
      <c r="F26" s="100">
        <v>10500488.206499999</v>
      </c>
      <c r="G26" s="100">
        <v>0</v>
      </c>
      <c r="H26" s="97">
        <f t="shared" ref="H26:H29" si="3">E26+F26+G26</f>
        <v>5161614175.7286005</v>
      </c>
      <c r="I26" s="79"/>
      <c r="J26" s="79"/>
      <c r="K26" s="80"/>
    </row>
    <row r="27" spans="1:12" ht="18" x14ac:dyDescent="0.4">
      <c r="A27" s="107">
        <v>3</v>
      </c>
      <c r="B27" s="108" t="s">
        <v>895</v>
      </c>
      <c r="C27" s="101">
        <v>2575556843.7610998</v>
      </c>
      <c r="D27" s="97">
        <v>0</v>
      </c>
      <c r="E27" s="102">
        <f t="shared" si="2"/>
        <v>2575556843.7610998</v>
      </c>
      <c r="F27" s="100">
        <v>5250244.1031999998</v>
      </c>
      <c r="G27" s="100">
        <v>0</v>
      </c>
      <c r="H27" s="97">
        <f t="shared" si="3"/>
        <v>2580807087.8642998</v>
      </c>
      <c r="I27" s="79"/>
      <c r="J27" s="79"/>
      <c r="K27" s="80"/>
    </row>
    <row r="28" spans="1:12" ht="18" x14ac:dyDescent="0.4">
      <c r="A28" s="107">
        <v>4</v>
      </c>
      <c r="B28" s="108" t="s">
        <v>896</v>
      </c>
      <c r="C28" s="101">
        <v>8653870995.0372009</v>
      </c>
      <c r="D28" s="97">
        <v>0</v>
      </c>
      <c r="E28" s="102">
        <f t="shared" si="2"/>
        <v>8653870995.0372009</v>
      </c>
      <c r="F28" s="100">
        <v>17640820.186900001</v>
      </c>
      <c r="G28" s="100">
        <v>0</v>
      </c>
      <c r="H28" s="97">
        <f t="shared" si="3"/>
        <v>8671511815.2241001</v>
      </c>
      <c r="I28" s="79"/>
      <c r="J28" s="79"/>
      <c r="K28" s="80"/>
    </row>
    <row r="29" spans="1:12" ht="18" x14ac:dyDescent="0.4">
      <c r="A29" s="107">
        <v>5</v>
      </c>
      <c r="B29" s="107" t="s">
        <v>897</v>
      </c>
      <c r="C29" s="42">
        <v>5151113687.5221004</v>
      </c>
      <c r="D29" s="103">
        <v>37085313.240000002</v>
      </c>
      <c r="E29" s="100">
        <f t="shared" si="2"/>
        <v>5114028374.2821007</v>
      </c>
      <c r="F29" s="100">
        <v>10500488.206499999</v>
      </c>
      <c r="G29" s="100">
        <v>1067691459.2595</v>
      </c>
      <c r="H29" s="97">
        <f t="shared" si="3"/>
        <v>6192220321.7481003</v>
      </c>
      <c r="I29" s="79"/>
      <c r="J29" s="79"/>
      <c r="K29" s="80"/>
    </row>
    <row r="30" spans="1:12" ht="18" x14ac:dyDescent="0.4">
      <c r="A30" s="107"/>
      <c r="B30" s="96" t="s">
        <v>884</v>
      </c>
      <c r="C30" s="104">
        <f>SUM(C25:C29)</f>
        <v>271360669058.66669</v>
      </c>
      <c r="D30" s="98">
        <f>SUM(D25:D29)</f>
        <v>44478447068.349998</v>
      </c>
      <c r="E30" s="98">
        <f>SUM(E25:E29)</f>
        <v>226882221990.31668</v>
      </c>
      <c r="F30" s="98">
        <f t="shared" ref="F30:G30" si="4">SUM(F25:F29)</f>
        <v>553165718.7183001</v>
      </c>
      <c r="G30" s="98">
        <f t="shared" si="4"/>
        <v>16015371888.8925</v>
      </c>
      <c r="H30" s="98">
        <f>SUM(H25:H29)</f>
        <v>243450759597.92746</v>
      </c>
      <c r="I30" s="81"/>
      <c r="J30" s="81"/>
      <c r="K30" s="81"/>
    </row>
    <row r="31" spans="1:12" ht="13" x14ac:dyDescent="0.3">
      <c r="A31" s="46"/>
      <c r="B31" s="46"/>
      <c r="C31" s="46"/>
      <c r="D31" s="82"/>
      <c r="E31" s="82"/>
      <c r="F31" s="83"/>
      <c r="G31" s="84"/>
      <c r="H31" s="84"/>
      <c r="I31" s="85"/>
      <c r="J31" s="86"/>
      <c r="K31" s="80"/>
      <c r="L31" t="s">
        <v>898</v>
      </c>
    </row>
    <row r="32" spans="1:12" ht="23" x14ac:dyDescent="0.5">
      <c r="A32" s="87" t="s">
        <v>906</v>
      </c>
      <c r="B32" s="46"/>
      <c r="C32" s="46"/>
      <c r="D32" s="46"/>
      <c r="E32" s="82"/>
      <c r="F32" s="82"/>
      <c r="G32" s="46"/>
      <c r="H32" s="88"/>
      <c r="I32" s="88"/>
      <c r="J32" s="46"/>
      <c r="K32" s="82"/>
    </row>
    <row r="33" spans="1:11" ht="48.75" customHeight="1" x14ac:dyDescent="0.4">
      <c r="A33" s="131" t="s">
        <v>907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</row>
    <row r="34" spans="1:11" ht="13" x14ac:dyDescent="0.3">
      <c r="A34" s="46"/>
      <c r="B34" s="89"/>
      <c r="C34" s="89"/>
      <c r="D34" s="89"/>
      <c r="E34" s="89"/>
      <c r="F34" s="89"/>
      <c r="G34" s="89"/>
      <c r="H34" s="46"/>
      <c r="I34" s="46"/>
      <c r="J34" s="46"/>
      <c r="K34" s="46"/>
    </row>
    <row r="35" spans="1:11" ht="13" hidden="1" x14ac:dyDescent="0.3">
      <c r="A35" s="46"/>
      <c r="B35" s="89"/>
      <c r="C35" s="89"/>
      <c r="D35" s="89"/>
      <c r="E35" s="89"/>
      <c r="F35" s="89"/>
      <c r="G35" s="89"/>
      <c r="H35" s="46"/>
      <c r="I35" s="46"/>
      <c r="J35" s="46"/>
      <c r="K35" s="46"/>
    </row>
    <row r="36" spans="1:11" ht="13" x14ac:dyDescent="0.3">
      <c r="A36" s="46"/>
      <c r="B36" s="89"/>
      <c r="C36" s="89"/>
      <c r="D36" s="89"/>
      <c r="E36" s="89"/>
      <c r="F36" s="89"/>
      <c r="G36" s="89"/>
      <c r="H36" s="82"/>
      <c r="I36" s="46"/>
      <c r="J36" s="46"/>
      <c r="K36" s="46"/>
    </row>
    <row r="37" spans="1:11" ht="20.5" x14ac:dyDescent="0.45">
      <c r="A37" s="46"/>
      <c r="B37" s="46"/>
      <c r="C37" s="130" t="s">
        <v>899</v>
      </c>
      <c r="D37" s="130"/>
      <c r="E37" s="130"/>
      <c r="F37" s="130"/>
      <c r="G37" s="130"/>
      <c r="H37" s="130"/>
      <c r="I37" s="46"/>
      <c r="J37" s="46"/>
      <c r="K37" s="46"/>
    </row>
    <row r="38" spans="1:11" ht="20" x14ac:dyDescent="0.4">
      <c r="A38" s="46"/>
      <c r="B38" s="46"/>
      <c r="C38" s="132" t="s">
        <v>911</v>
      </c>
      <c r="D38" s="132"/>
      <c r="E38" s="132"/>
      <c r="F38" s="132"/>
      <c r="G38" s="132"/>
      <c r="H38" s="132"/>
      <c r="I38" s="46"/>
      <c r="J38" s="46"/>
      <c r="K38" s="46"/>
    </row>
    <row r="39" spans="1:11" ht="20.5" x14ac:dyDescent="0.45">
      <c r="A39" s="46"/>
      <c r="B39" s="46"/>
      <c r="C39" s="130" t="s">
        <v>922</v>
      </c>
      <c r="D39" s="130"/>
      <c r="E39" s="130"/>
      <c r="F39" s="130"/>
      <c r="G39" s="130"/>
      <c r="H39" s="130"/>
      <c r="I39" s="46"/>
      <c r="J39" s="46"/>
      <c r="K39" s="46"/>
    </row>
    <row r="40" spans="1:11" ht="20.5" x14ac:dyDescent="0.45">
      <c r="A40" s="46"/>
      <c r="B40" s="46"/>
      <c r="C40" s="130" t="s">
        <v>900</v>
      </c>
      <c r="D40" s="130"/>
      <c r="E40" s="130"/>
      <c r="F40" s="130"/>
      <c r="G40" s="130"/>
      <c r="H40" s="130"/>
      <c r="I40" s="46"/>
      <c r="J40" s="46"/>
      <c r="K40" s="46"/>
    </row>
    <row r="41" spans="1:11" ht="13" x14ac:dyDescent="0.3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</row>
    <row r="42" spans="1:11" ht="13" x14ac:dyDescent="0.3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</row>
    <row r="43" spans="1:11" ht="13" x14ac:dyDescent="0.3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</row>
    <row r="44" spans="1:11" ht="13" x14ac:dyDescent="0.3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</row>
    <row r="45" spans="1:11" ht="13" x14ac:dyDescent="0.3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</row>
    <row r="46" spans="1:11" ht="13" x14ac:dyDescent="0.3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</row>
    <row r="47" spans="1:11" ht="13" x14ac:dyDescent="0.3">
      <c r="A47" s="46"/>
      <c r="B47" s="46"/>
      <c r="C47" s="46"/>
      <c r="D47" s="46"/>
      <c r="E47" s="46"/>
      <c r="F47" s="46"/>
      <c r="G47" s="46"/>
      <c r="H47" s="46"/>
      <c r="I47" s="46"/>
      <c r="J47" s="46"/>
      <c r="K47" s="46"/>
    </row>
    <row r="48" spans="1:11" ht="13" x14ac:dyDescent="0.3">
      <c r="A48" s="46"/>
      <c r="B48" s="46"/>
      <c r="C48" s="46"/>
      <c r="D48" s="46"/>
      <c r="E48" s="46"/>
      <c r="F48" s="46"/>
      <c r="G48" s="46"/>
      <c r="H48" s="46"/>
      <c r="I48" s="46"/>
      <c r="J48" s="46"/>
      <c r="K48" s="46"/>
    </row>
    <row r="49" spans="1:11" ht="13" x14ac:dyDescent="0.3">
      <c r="A49" s="46"/>
      <c r="B49" s="46"/>
      <c r="C49" s="46"/>
      <c r="D49" s="46"/>
      <c r="E49" s="46"/>
      <c r="F49" s="46"/>
      <c r="G49" s="46"/>
      <c r="H49" s="46"/>
      <c r="I49" s="46"/>
      <c r="J49" s="46"/>
      <c r="K49" s="46"/>
    </row>
    <row r="50" spans="1:11" ht="13" x14ac:dyDescent="0.3">
      <c r="A50" s="46"/>
      <c r="B50" s="46"/>
      <c r="C50" s="46"/>
      <c r="D50" s="46"/>
      <c r="E50" s="46"/>
      <c r="F50" s="46"/>
      <c r="G50" s="46"/>
      <c r="H50" s="46"/>
      <c r="I50" s="46"/>
      <c r="J50" s="46"/>
      <c r="K50" s="46"/>
    </row>
    <row r="51" spans="1:11" ht="13" x14ac:dyDescent="0.3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6"/>
    </row>
    <row r="52" spans="1:11" ht="13" x14ac:dyDescent="0.3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</row>
    <row r="53" spans="1:11" ht="13" x14ac:dyDescent="0.3">
      <c r="A53" s="46"/>
      <c r="B53" s="46"/>
      <c r="C53" s="46"/>
      <c r="D53" s="46"/>
      <c r="E53" s="46"/>
      <c r="F53" s="46"/>
      <c r="G53" s="46"/>
      <c r="H53" s="46"/>
      <c r="I53" s="46"/>
      <c r="J53" s="46"/>
      <c r="K53" s="46"/>
    </row>
    <row r="54" spans="1:11" ht="13" x14ac:dyDescent="0.3">
      <c r="A54" s="46"/>
      <c r="B54" s="46"/>
      <c r="C54" s="46"/>
      <c r="D54" s="46"/>
      <c r="E54" s="46"/>
      <c r="F54" s="46"/>
      <c r="G54" s="46"/>
      <c r="H54" s="46"/>
      <c r="I54" s="46"/>
      <c r="J54" s="46"/>
      <c r="K54" s="46"/>
    </row>
    <row r="55" spans="1:11" ht="13" x14ac:dyDescent="0.3">
      <c r="A55" s="46"/>
      <c r="B55" s="46"/>
      <c r="C55" s="46"/>
      <c r="D55" s="46"/>
      <c r="E55" s="46"/>
      <c r="F55" s="46"/>
      <c r="G55" s="46"/>
      <c r="H55" s="46"/>
      <c r="I55" s="46"/>
      <c r="J55" s="46"/>
      <c r="K55" s="46"/>
    </row>
    <row r="56" spans="1:11" ht="13" x14ac:dyDescent="0.3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46"/>
    </row>
    <row r="57" spans="1:11" ht="13" x14ac:dyDescent="0.3">
      <c r="A57" s="46"/>
      <c r="B57" s="46"/>
      <c r="C57" s="46"/>
      <c r="D57" s="46"/>
      <c r="E57" s="46"/>
      <c r="F57" s="46"/>
      <c r="G57" s="46"/>
      <c r="H57" s="46"/>
      <c r="I57" s="46"/>
      <c r="J57" s="46"/>
      <c r="K57" s="46"/>
    </row>
    <row r="58" spans="1:11" ht="13" x14ac:dyDescent="0.3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</row>
    <row r="59" spans="1:11" ht="13" x14ac:dyDescent="0.3">
      <c r="A59" s="46"/>
      <c r="B59" s="46"/>
      <c r="C59" s="46"/>
      <c r="D59" s="46"/>
      <c r="E59" s="46"/>
      <c r="F59" s="46"/>
      <c r="G59" s="46"/>
      <c r="H59" s="46"/>
      <c r="I59" s="46"/>
      <c r="J59" s="46"/>
      <c r="K59" s="46"/>
    </row>
    <row r="60" spans="1:11" ht="13" x14ac:dyDescent="0.3">
      <c r="A60" s="46"/>
      <c r="B60" s="46"/>
      <c r="C60" s="46"/>
      <c r="D60" s="46"/>
      <c r="E60" s="46"/>
      <c r="F60" s="46"/>
      <c r="G60" s="46"/>
      <c r="H60" s="46"/>
      <c r="I60" s="46"/>
      <c r="J60" s="46"/>
      <c r="K60" s="46"/>
    </row>
    <row r="61" spans="1:11" ht="13" x14ac:dyDescent="0.3">
      <c r="A61" s="46"/>
      <c r="B61" s="46"/>
      <c r="C61" s="46"/>
      <c r="D61" s="46"/>
      <c r="E61" s="46"/>
      <c r="F61" s="46"/>
      <c r="G61" s="46"/>
      <c r="H61" s="46"/>
      <c r="I61" s="46"/>
      <c r="J61" s="46"/>
      <c r="K61" s="46"/>
    </row>
    <row r="62" spans="1:11" ht="13" x14ac:dyDescent="0.3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</row>
    <row r="63" spans="1:11" ht="13" x14ac:dyDescent="0.3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</row>
    <row r="64" spans="1:11" ht="13" x14ac:dyDescent="0.3">
      <c r="A64" s="46"/>
      <c r="B64" s="46"/>
      <c r="C64" s="46"/>
      <c r="D64" s="46"/>
      <c r="E64" s="46"/>
      <c r="F64" s="46"/>
      <c r="G64" s="46"/>
      <c r="H64" s="46"/>
      <c r="I64" s="46"/>
      <c r="J64" s="46"/>
      <c r="K64" s="46"/>
    </row>
    <row r="65" spans="1:11" ht="13" x14ac:dyDescent="0.3">
      <c r="A65" s="46"/>
      <c r="B65" s="46"/>
      <c r="C65" s="46"/>
      <c r="D65" s="46"/>
      <c r="E65" s="46"/>
      <c r="F65" s="46"/>
      <c r="G65" s="46"/>
      <c r="H65" s="46"/>
      <c r="I65" s="46"/>
      <c r="J65" s="46"/>
      <c r="K65" s="46"/>
    </row>
    <row r="66" spans="1:11" ht="13" x14ac:dyDescent="0.3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</row>
    <row r="67" spans="1:11" ht="13" x14ac:dyDescent="0.3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</row>
    <row r="68" spans="1:11" ht="13" x14ac:dyDescent="0.3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6"/>
    </row>
    <row r="69" spans="1:11" ht="13" x14ac:dyDescent="0.3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</row>
    <row r="70" spans="1:11" ht="13" x14ac:dyDescent="0.3">
      <c r="A70" s="46"/>
      <c r="B70" s="46"/>
      <c r="C70" s="46"/>
      <c r="D70" s="46"/>
      <c r="E70" s="46"/>
      <c r="F70" s="46"/>
      <c r="G70" s="46"/>
      <c r="H70" s="46"/>
      <c r="I70" s="46"/>
      <c r="J70" s="46"/>
      <c r="K70" s="46"/>
    </row>
    <row r="71" spans="1:11" ht="13" x14ac:dyDescent="0.3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6"/>
    </row>
    <row r="72" spans="1:11" ht="13" x14ac:dyDescent="0.3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6"/>
    </row>
    <row r="73" spans="1:11" ht="13" x14ac:dyDescent="0.3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6"/>
    </row>
    <row r="74" spans="1:11" ht="13" x14ac:dyDescent="0.3">
      <c r="A74" s="46"/>
      <c r="B74" s="46"/>
      <c r="C74" s="46"/>
      <c r="D74" s="46"/>
      <c r="E74" s="46"/>
      <c r="F74" s="46"/>
      <c r="G74" s="46"/>
      <c r="H74" s="46"/>
      <c r="I74" s="46"/>
      <c r="J74" s="46"/>
      <c r="K74" s="46"/>
    </row>
    <row r="75" spans="1:11" ht="13" x14ac:dyDescent="0.3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</row>
    <row r="76" spans="1:11" ht="13" x14ac:dyDescent="0.3">
      <c r="A76" s="46"/>
      <c r="B76" s="46"/>
      <c r="C76" s="46"/>
      <c r="D76" s="46"/>
      <c r="E76" s="46"/>
      <c r="F76" s="46"/>
      <c r="G76" s="46"/>
      <c r="H76" s="46"/>
      <c r="I76" s="46"/>
      <c r="J76" s="46"/>
      <c r="K76" s="46"/>
    </row>
    <row r="77" spans="1:11" ht="13" x14ac:dyDescent="0.3">
      <c r="A77" s="46"/>
      <c r="B77" s="46"/>
      <c r="C77" s="46"/>
      <c r="D77" s="46"/>
      <c r="E77" s="46"/>
      <c r="F77" s="46"/>
      <c r="G77" s="46"/>
      <c r="H77" s="46"/>
      <c r="I77" s="46"/>
      <c r="J77" s="46"/>
      <c r="K77" s="46"/>
    </row>
    <row r="78" spans="1:11" ht="13" x14ac:dyDescent="0.3">
      <c r="A78" s="46"/>
      <c r="B78" s="46"/>
      <c r="C78" s="46"/>
      <c r="D78" s="46"/>
      <c r="E78" s="46"/>
      <c r="F78" s="46"/>
      <c r="G78" s="46"/>
      <c r="H78" s="46"/>
      <c r="I78" s="46"/>
      <c r="J78" s="46"/>
      <c r="K78" s="46"/>
    </row>
    <row r="79" spans="1:11" ht="13" x14ac:dyDescent="0.3">
      <c r="A79" s="46"/>
      <c r="B79" s="46"/>
      <c r="C79" s="46"/>
      <c r="D79" s="46"/>
      <c r="E79" s="46"/>
      <c r="F79" s="46"/>
      <c r="G79" s="46"/>
      <c r="H79" s="46"/>
      <c r="I79" s="46"/>
      <c r="J79" s="46"/>
      <c r="K79" s="46"/>
    </row>
    <row r="80" spans="1:11" ht="13" x14ac:dyDescent="0.3">
      <c r="A80" s="46"/>
      <c r="B80" s="46"/>
      <c r="C80" s="46"/>
      <c r="D80" s="46"/>
      <c r="E80" s="46"/>
      <c r="F80" s="46"/>
      <c r="G80" s="46"/>
      <c r="H80" s="46"/>
      <c r="I80" s="46"/>
      <c r="J80" s="46"/>
      <c r="K80" s="46"/>
    </row>
    <row r="81" spans="1:11" ht="13" x14ac:dyDescent="0.3">
      <c r="A81" s="46"/>
      <c r="B81" s="46"/>
      <c r="C81" s="46"/>
      <c r="D81" s="46"/>
      <c r="E81" s="46"/>
      <c r="F81" s="46"/>
      <c r="G81" s="46"/>
      <c r="H81" s="46"/>
      <c r="I81" s="46"/>
      <c r="J81" s="46"/>
      <c r="K81" s="46"/>
    </row>
    <row r="82" spans="1:11" ht="13" x14ac:dyDescent="0.3">
      <c r="A82" s="46"/>
      <c r="B82" s="46"/>
      <c r="C82" s="46"/>
      <c r="D82" s="46"/>
      <c r="E82" s="46"/>
      <c r="F82" s="46"/>
      <c r="G82" s="46"/>
      <c r="H82" s="46"/>
      <c r="I82" s="46"/>
      <c r="J82" s="46"/>
      <c r="K82" s="46"/>
    </row>
    <row r="83" spans="1:11" ht="13" x14ac:dyDescent="0.3">
      <c r="A83" s="46"/>
      <c r="B83" s="46"/>
      <c r="C83" s="46"/>
      <c r="D83" s="46"/>
      <c r="E83" s="46"/>
      <c r="F83" s="46"/>
      <c r="G83" s="46"/>
      <c r="H83" s="46"/>
      <c r="I83" s="46"/>
      <c r="J83" s="46"/>
      <c r="K83" s="46"/>
    </row>
    <row r="84" spans="1:11" ht="13" x14ac:dyDescent="0.3">
      <c r="A84" s="46"/>
      <c r="B84" s="46"/>
      <c r="C84" s="46"/>
      <c r="D84" s="46"/>
      <c r="E84" s="46"/>
      <c r="F84" s="46"/>
      <c r="G84" s="46"/>
      <c r="H84" s="46"/>
      <c r="I84" s="46"/>
      <c r="J84" s="46"/>
      <c r="K84" s="46"/>
    </row>
    <row r="85" spans="1:11" ht="13" x14ac:dyDescent="0.3">
      <c r="A85" s="46"/>
      <c r="B85" s="46"/>
      <c r="C85" s="46"/>
      <c r="D85" s="46"/>
      <c r="E85" s="46"/>
      <c r="F85" s="46"/>
      <c r="G85" s="46"/>
      <c r="H85" s="46"/>
      <c r="I85" s="46"/>
      <c r="J85" s="46"/>
      <c r="K85" s="46"/>
    </row>
    <row r="86" spans="1:11" ht="13" x14ac:dyDescent="0.3">
      <c r="A86" s="46"/>
      <c r="B86" s="46"/>
      <c r="C86" s="46"/>
      <c r="D86" s="46"/>
      <c r="E86" s="46"/>
      <c r="F86" s="46"/>
      <c r="G86" s="46"/>
      <c r="H86" s="46"/>
      <c r="I86" s="46"/>
      <c r="J86" s="46"/>
      <c r="K86" s="46"/>
    </row>
    <row r="87" spans="1:11" ht="13" x14ac:dyDescent="0.3">
      <c r="A87" s="46"/>
      <c r="B87" s="46"/>
      <c r="C87" s="46"/>
      <c r="D87" s="46"/>
      <c r="E87" s="46"/>
      <c r="F87" s="46"/>
      <c r="G87" s="46"/>
      <c r="H87" s="46"/>
      <c r="I87" s="46"/>
      <c r="J87" s="46"/>
      <c r="K87" s="46"/>
    </row>
    <row r="88" spans="1:11" ht="13" x14ac:dyDescent="0.3">
      <c r="A88" s="46"/>
      <c r="B88" s="46"/>
      <c r="C88" s="46"/>
      <c r="D88" s="46"/>
      <c r="E88" s="46"/>
      <c r="F88" s="46"/>
      <c r="G88" s="46"/>
      <c r="H88" s="46"/>
      <c r="I88" s="46"/>
      <c r="J88" s="46"/>
      <c r="K88" s="46"/>
    </row>
    <row r="89" spans="1:11" ht="13" x14ac:dyDescent="0.3">
      <c r="A89" s="46"/>
      <c r="B89" s="46"/>
      <c r="C89" s="46"/>
      <c r="D89" s="46"/>
      <c r="E89" s="46"/>
      <c r="F89" s="46"/>
      <c r="G89" s="46"/>
      <c r="H89" s="46"/>
      <c r="I89" s="46"/>
      <c r="J89" s="46"/>
      <c r="K89" s="46"/>
    </row>
    <row r="90" spans="1:11" ht="13" x14ac:dyDescent="0.3">
      <c r="A90" s="46"/>
      <c r="B90" s="46"/>
      <c r="C90" s="46"/>
      <c r="D90" s="46"/>
      <c r="E90" s="46"/>
      <c r="F90" s="46"/>
      <c r="G90" s="46"/>
      <c r="H90" s="46"/>
      <c r="I90" s="46"/>
      <c r="J90" s="46"/>
      <c r="K90" s="46"/>
    </row>
    <row r="91" spans="1:11" ht="13" x14ac:dyDescent="0.3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</row>
    <row r="92" spans="1:11" ht="13" x14ac:dyDescent="0.3">
      <c r="A92" s="46"/>
      <c r="B92" s="46"/>
      <c r="C92" s="46"/>
      <c r="D92" s="46"/>
      <c r="E92" s="46"/>
      <c r="F92" s="46"/>
      <c r="G92" s="46"/>
      <c r="H92" s="46"/>
      <c r="I92" s="46"/>
      <c r="J92" s="46"/>
      <c r="K92" s="46"/>
    </row>
    <row r="93" spans="1:11" ht="13" x14ac:dyDescent="0.3">
      <c r="A93" s="46"/>
      <c r="B93" s="46"/>
      <c r="C93" s="46"/>
      <c r="D93" s="46"/>
      <c r="E93" s="46"/>
      <c r="F93" s="46"/>
      <c r="G93" s="46"/>
      <c r="H93" s="46"/>
      <c r="I93" s="46"/>
      <c r="J93" s="46"/>
      <c r="K93" s="46"/>
    </row>
    <row r="94" spans="1:11" ht="13" x14ac:dyDescent="0.3">
      <c r="A94" s="46"/>
      <c r="B94" s="46"/>
      <c r="C94" s="46"/>
      <c r="D94" s="46"/>
      <c r="E94" s="46"/>
      <c r="F94" s="46"/>
      <c r="G94" s="46"/>
      <c r="H94" s="46"/>
      <c r="I94" s="46"/>
      <c r="J94" s="46"/>
      <c r="K94" s="46"/>
    </row>
    <row r="95" spans="1:11" ht="13" x14ac:dyDescent="0.3">
      <c r="A95" s="46"/>
      <c r="B95" s="46"/>
      <c r="C95" s="46"/>
      <c r="D95" s="46"/>
      <c r="E95" s="46"/>
      <c r="F95" s="46"/>
      <c r="G95" s="46"/>
      <c r="H95" s="46"/>
      <c r="I95" s="46"/>
      <c r="J95" s="46"/>
      <c r="K95" s="46"/>
    </row>
    <row r="96" spans="1:11" ht="13" x14ac:dyDescent="0.3">
      <c r="A96" s="46"/>
      <c r="B96" s="46"/>
      <c r="C96" s="46"/>
      <c r="D96" s="46"/>
      <c r="E96" s="46"/>
      <c r="F96" s="46"/>
      <c r="G96" s="46"/>
      <c r="H96" s="46"/>
      <c r="I96" s="46"/>
      <c r="J96" s="46"/>
      <c r="K96" s="46"/>
    </row>
    <row r="97" spans="1:11" ht="13" x14ac:dyDescent="0.3">
      <c r="A97" s="46"/>
      <c r="B97" s="46"/>
      <c r="C97" s="46"/>
      <c r="D97" s="46"/>
      <c r="E97" s="46"/>
      <c r="F97" s="46"/>
      <c r="G97" s="46"/>
      <c r="H97" s="46"/>
      <c r="I97" s="46"/>
      <c r="J97" s="46"/>
      <c r="K97" s="46"/>
    </row>
    <row r="98" spans="1:11" ht="13" x14ac:dyDescent="0.3">
      <c r="A98" s="46"/>
      <c r="B98" s="46"/>
      <c r="C98" s="46"/>
      <c r="D98" s="46"/>
      <c r="E98" s="46"/>
      <c r="F98" s="46"/>
      <c r="G98" s="46"/>
      <c r="H98" s="46"/>
      <c r="I98" s="46"/>
      <c r="J98" s="46"/>
      <c r="K98" s="46"/>
    </row>
    <row r="99" spans="1:11" ht="13" x14ac:dyDescent="0.3">
      <c r="A99" s="46"/>
      <c r="B99" s="46"/>
      <c r="C99" s="46"/>
      <c r="D99" s="46"/>
      <c r="E99" s="46"/>
      <c r="F99" s="46"/>
      <c r="G99" s="46"/>
      <c r="H99" s="46"/>
      <c r="I99" s="46"/>
      <c r="J99" s="46"/>
      <c r="K99" s="46"/>
    </row>
    <row r="100" spans="1:11" ht="13" x14ac:dyDescent="0.3">
      <c r="A100" s="46"/>
      <c r="B100" s="46"/>
      <c r="C100" s="46"/>
      <c r="D100" s="46"/>
      <c r="E100" s="46"/>
      <c r="F100" s="46"/>
      <c r="G100" s="46"/>
      <c r="H100" s="46"/>
      <c r="I100" s="46"/>
      <c r="J100" s="46"/>
      <c r="K100" s="46"/>
    </row>
    <row r="101" spans="1:11" ht="13" x14ac:dyDescent="0.3">
      <c r="A101" s="46"/>
      <c r="B101" s="46"/>
      <c r="C101" s="46"/>
      <c r="D101" s="46"/>
      <c r="E101" s="46"/>
      <c r="F101" s="46"/>
      <c r="G101" s="46"/>
      <c r="H101" s="46"/>
      <c r="I101" s="46"/>
      <c r="J101" s="46"/>
      <c r="K101" s="46"/>
    </row>
    <row r="102" spans="1:11" ht="13" x14ac:dyDescent="0.3">
      <c r="A102" s="46"/>
      <c r="B102" s="46"/>
      <c r="C102" s="46"/>
      <c r="D102" s="46"/>
      <c r="E102" s="46"/>
      <c r="F102" s="46"/>
      <c r="G102" s="46"/>
      <c r="H102" s="46"/>
      <c r="I102" s="46"/>
      <c r="J102" s="46"/>
      <c r="K102" s="46"/>
    </row>
    <row r="103" spans="1:11" ht="13" x14ac:dyDescent="0.3">
      <c r="A103" s="46"/>
      <c r="B103" s="46"/>
      <c r="C103" s="46"/>
      <c r="D103" s="46"/>
      <c r="E103" s="46"/>
      <c r="F103" s="46"/>
      <c r="G103" s="46"/>
      <c r="H103" s="46"/>
      <c r="I103" s="46"/>
      <c r="J103" s="46"/>
      <c r="K103" s="46"/>
    </row>
    <row r="104" spans="1:11" ht="13" x14ac:dyDescent="0.3">
      <c r="A104" s="46"/>
      <c r="B104" s="46"/>
      <c r="C104" s="46"/>
      <c r="D104" s="46"/>
      <c r="E104" s="46"/>
      <c r="F104" s="46"/>
      <c r="G104" s="46"/>
      <c r="H104" s="46"/>
      <c r="I104" s="46"/>
      <c r="J104" s="46"/>
      <c r="K104" s="46"/>
    </row>
    <row r="105" spans="1:11" ht="13" x14ac:dyDescent="0.3">
      <c r="A105" s="46"/>
      <c r="B105" s="46"/>
      <c r="C105" s="46"/>
      <c r="D105" s="46"/>
      <c r="E105" s="46"/>
      <c r="F105" s="46"/>
      <c r="G105" s="46"/>
      <c r="H105" s="46"/>
      <c r="I105" s="46"/>
      <c r="J105" s="46"/>
      <c r="K105" s="46"/>
    </row>
    <row r="106" spans="1:11" ht="13" x14ac:dyDescent="0.3">
      <c r="A106" s="46"/>
      <c r="B106" s="46"/>
      <c r="C106" s="46"/>
      <c r="D106" s="46"/>
      <c r="E106" s="46"/>
      <c r="F106" s="46"/>
      <c r="G106" s="46"/>
      <c r="H106" s="46"/>
      <c r="I106" s="46"/>
      <c r="J106" s="46"/>
      <c r="K106" s="46"/>
    </row>
    <row r="107" spans="1:11" ht="13" x14ac:dyDescent="0.3">
      <c r="A107" s="46"/>
      <c r="B107" s="46"/>
      <c r="C107" s="46"/>
      <c r="D107" s="46"/>
      <c r="E107" s="46"/>
      <c r="F107" s="46"/>
      <c r="G107" s="46"/>
      <c r="H107" s="46"/>
      <c r="I107" s="46"/>
      <c r="J107" s="46"/>
      <c r="K107" s="46"/>
    </row>
    <row r="108" spans="1:11" ht="13" x14ac:dyDescent="0.3">
      <c r="A108" s="46"/>
      <c r="B108" s="46"/>
      <c r="C108" s="46"/>
      <c r="D108" s="46"/>
      <c r="E108" s="46"/>
      <c r="F108" s="46"/>
      <c r="G108" s="46"/>
      <c r="H108" s="46"/>
      <c r="I108" s="46"/>
      <c r="J108" s="46"/>
      <c r="K108" s="46"/>
    </row>
  </sheetData>
  <mergeCells count="8">
    <mergeCell ref="A1:H1"/>
    <mergeCell ref="A3:H3"/>
    <mergeCell ref="A20:H20"/>
    <mergeCell ref="C39:H39"/>
    <mergeCell ref="C40:H40"/>
    <mergeCell ref="A33:K33"/>
    <mergeCell ref="C37:H37"/>
    <mergeCell ref="C38:H3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>
    <pageSetUpPr fitToPage="1"/>
  </sheetPr>
  <dimension ref="A1:S53"/>
  <sheetViews>
    <sheetView zoomScale="80" zoomScaleNormal="80" workbookViewId="0">
      <pane xSplit="3" ySplit="9" topLeftCell="K11" activePane="bottomRight" state="frozen"/>
      <selection pane="topRight" activeCell="D1" sqref="D1"/>
      <selection pane="bottomLeft" activeCell="A10" sqref="A10"/>
      <selection pane="bottomRight" activeCell="P47" sqref="P47"/>
    </sheetView>
  </sheetViews>
  <sheetFormatPr defaultRowHeight="12.5" x14ac:dyDescent="0.25"/>
  <cols>
    <col min="1" max="1" width="4" bestFit="1" customWidth="1"/>
    <col min="2" max="2" width="22.453125" customWidth="1"/>
    <col min="3" max="3" width="21.54296875" customWidth="1"/>
    <col min="4" max="4" width="20.7265625" customWidth="1"/>
    <col min="5" max="5" width="19" customWidth="1"/>
    <col min="6" max="6" width="19.453125" customWidth="1"/>
    <col min="7" max="7" width="18.1796875" customWidth="1"/>
    <col min="8" max="8" width="18.54296875" customWidth="1"/>
    <col min="9" max="9" width="19.453125" customWidth="1"/>
    <col min="10" max="10" width="19.54296875" customWidth="1"/>
    <col min="11" max="11" width="21" customWidth="1"/>
    <col min="12" max="12" width="22" bestFit="1" customWidth="1"/>
    <col min="13" max="14" width="22" customWidth="1"/>
    <col min="15" max="15" width="24.1796875" bestFit="1" customWidth="1"/>
    <col min="16" max="16" width="20.1796875" bestFit="1" customWidth="1"/>
    <col min="17" max="17" width="4.26953125" bestFit="1" customWidth="1"/>
  </cols>
  <sheetData>
    <row r="1" spans="1:19" ht="25" hidden="1" x14ac:dyDescent="0.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44"/>
      <c r="N1" s="44"/>
      <c r="O1" s="27"/>
      <c r="P1" s="27"/>
      <c r="Q1" s="27"/>
    </row>
    <row r="2" spans="1:19" ht="25" x14ac:dyDescent="0.5">
      <c r="A2" s="127" t="s">
        <v>923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</row>
    <row r="3" spans="1:19" ht="18" customHeight="1" x14ac:dyDescent="0.35">
      <c r="H3" s="23" t="s">
        <v>16</v>
      </c>
    </row>
    <row r="4" spans="1:19" ht="18" x14ac:dyDescent="0.4">
      <c r="A4" s="135" t="s">
        <v>913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</row>
    <row r="5" spans="1:19" ht="20" x14ac:dyDescent="0.4">
      <c r="A5" s="22"/>
      <c r="B5" s="22"/>
      <c r="C5" s="22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22"/>
    </row>
    <row r="6" spans="1:19" ht="13" x14ac:dyDescent="0.3">
      <c r="A6" s="2">
        <v>1</v>
      </c>
      <c r="B6" s="2">
        <v>2</v>
      </c>
      <c r="C6" s="2">
        <v>3</v>
      </c>
      <c r="D6" s="2">
        <v>4</v>
      </c>
      <c r="E6" s="2">
        <v>5</v>
      </c>
      <c r="F6" s="2" t="s">
        <v>5</v>
      </c>
      <c r="G6" s="2">
        <v>7</v>
      </c>
      <c r="H6" s="2">
        <v>8</v>
      </c>
      <c r="I6" s="2">
        <v>9</v>
      </c>
      <c r="J6" s="2" t="s">
        <v>6</v>
      </c>
      <c r="K6" s="2">
        <v>11</v>
      </c>
      <c r="L6" s="2">
        <v>12</v>
      </c>
      <c r="M6" s="45">
        <v>13</v>
      </c>
      <c r="N6" s="45">
        <v>14</v>
      </c>
      <c r="O6" s="2" t="s">
        <v>929</v>
      </c>
      <c r="P6" s="2" t="s">
        <v>930</v>
      </c>
      <c r="Q6" s="1"/>
    </row>
    <row r="7" spans="1:19" ht="12.75" customHeight="1" x14ac:dyDescent="0.3">
      <c r="A7" s="136" t="s">
        <v>0</v>
      </c>
      <c r="B7" s="136" t="s">
        <v>13</v>
      </c>
      <c r="C7" s="136" t="s">
        <v>1</v>
      </c>
      <c r="D7" s="136" t="s">
        <v>4</v>
      </c>
      <c r="E7" s="136" t="s">
        <v>22</v>
      </c>
      <c r="F7" s="136" t="s">
        <v>2</v>
      </c>
      <c r="G7" s="141" t="s">
        <v>18</v>
      </c>
      <c r="H7" s="142"/>
      <c r="I7" s="143"/>
      <c r="J7" s="136" t="s">
        <v>11</v>
      </c>
      <c r="K7" s="133" t="s">
        <v>879</v>
      </c>
      <c r="L7" s="136" t="s">
        <v>62</v>
      </c>
      <c r="M7" s="136" t="s">
        <v>914</v>
      </c>
      <c r="N7" s="136" t="s">
        <v>915</v>
      </c>
      <c r="O7" s="136" t="s">
        <v>19</v>
      </c>
      <c r="P7" s="136" t="s">
        <v>12</v>
      </c>
      <c r="Q7" s="136" t="s">
        <v>0</v>
      </c>
    </row>
    <row r="8" spans="1:19" ht="44.25" customHeight="1" x14ac:dyDescent="0.3">
      <c r="A8" s="137"/>
      <c r="B8" s="137"/>
      <c r="C8" s="137"/>
      <c r="D8" s="137"/>
      <c r="E8" s="137"/>
      <c r="F8" s="137"/>
      <c r="G8" s="3" t="s">
        <v>3</v>
      </c>
      <c r="H8" s="3" t="s">
        <v>10</v>
      </c>
      <c r="I8" s="3" t="s">
        <v>812</v>
      </c>
      <c r="J8" s="137"/>
      <c r="K8" s="134"/>
      <c r="L8" s="137"/>
      <c r="M8" s="137"/>
      <c r="N8" s="137"/>
      <c r="O8" s="137"/>
      <c r="P8" s="137"/>
      <c r="Q8" s="137"/>
    </row>
    <row r="9" spans="1:19" ht="17.5" x14ac:dyDescent="0.35">
      <c r="A9" s="1"/>
      <c r="B9" s="1"/>
      <c r="C9" s="1"/>
      <c r="D9" s="60" t="s">
        <v>903</v>
      </c>
      <c r="E9" s="60" t="s">
        <v>903</v>
      </c>
      <c r="F9" s="60" t="s">
        <v>903</v>
      </c>
      <c r="G9" s="60" t="s">
        <v>903</v>
      </c>
      <c r="H9" s="60" t="s">
        <v>903</v>
      </c>
      <c r="I9" s="60" t="s">
        <v>903</v>
      </c>
      <c r="J9" s="60" t="s">
        <v>903</v>
      </c>
      <c r="K9" s="60" t="s">
        <v>903</v>
      </c>
      <c r="L9" s="60" t="s">
        <v>903</v>
      </c>
      <c r="M9" s="60" t="s">
        <v>903</v>
      </c>
      <c r="N9" s="60" t="s">
        <v>903</v>
      </c>
      <c r="O9" s="60" t="s">
        <v>903</v>
      </c>
      <c r="P9" s="60" t="s">
        <v>903</v>
      </c>
      <c r="Q9" s="1"/>
    </row>
    <row r="10" spans="1:19" ht="18" customHeight="1" x14ac:dyDescent="0.3">
      <c r="A10" s="1">
        <v>1</v>
      </c>
      <c r="B10" s="29" t="s">
        <v>25</v>
      </c>
      <c r="C10" s="28">
        <v>17</v>
      </c>
      <c r="D10" s="5">
        <v>3398735295.6029</v>
      </c>
      <c r="E10" s="5">
        <v>615827187.05239999</v>
      </c>
      <c r="F10" s="6">
        <f>D10+E10</f>
        <v>4014562482.6553001</v>
      </c>
      <c r="G10" s="7">
        <v>49089114.18</v>
      </c>
      <c r="H10" s="7">
        <v>0</v>
      </c>
      <c r="I10" s="5">
        <v>735771002.03999996</v>
      </c>
      <c r="J10" s="8">
        <f>F10-G10-H10-I10</f>
        <v>3229702366.4353004</v>
      </c>
      <c r="K10" s="6">
        <v>8675655.5299999993</v>
      </c>
      <c r="L10" s="8">
        <v>1094218314.2282</v>
      </c>
      <c r="M10" s="20">
        <v>0</v>
      </c>
      <c r="N10" s="20">
        <f>L10-M10</f>
        <v>1094218314.2282</v>
      </c>
      <c r="O10" s="20">
        <f>F10+K10+L10</f>
        <v>5117456452.4134998</v>
      </c>
      <c r="P10" s="9">
        <f>J10+K10+N10</f>
        <v>4332596336.1935005</v>
      </c>
      <c r="Q10" s="1">
        <v>1</v>
      </c>
    </row>
    <row r="11" spans="1:19" ht="18" customHeight="1" x14ac:dyDescent="0.3">
      <c r="A11" s="1">
        <v>2</v>
      </c>
      <c r="B11" s="29" t="s">
        <v>26</v>
      </c>
      <c r="C11" s="24">
        <v>21</v>
      </c>
      <c r="D11" s="5">
        <v>3615669886.3024998</v>
      </c>
      <c r="E11" s="5">
        <v>0</v>
      </c>
      <c r="F11" s="6">
        <f t="shared" ref="F11:F45" si="0">D11+E11</f>
        <v>3615669886.3024998</v>
      </c>
      <c r="G11" s="7">
        <v>47880996.670000002</v>
      </c>
      <c r="H11" s="7">
        <v>0</v>
      </c>
      <c r="I11" s="5">
        <v>574293833.11000001</v>
      </c>
      <c r="J11" s="8">
        <f t="shared" ref="J11:J45" si="1">F11-G11-H11-I11</f>
        <v>2993495056.5224996</v>
      </c>
      <c r="K11" s="6">
        <v>7370503.0199999996</v>
      </c>
      <c r="L11" s="8">
        <v>1136526311.5558</v>
      </c>
      <c r="M11" s="20">
        <v>0</v>
      </c>
      <c r="N11" s="20">
        <f t="shared" ref="N11:N45" si="2">L11-M11</f>
        <v>1136526311.5558</v>
      </c>
      <c r="O11" s="20">
        <f t="shared" ref="O11:O45" si="3">F11+K11+L11</f>
        <v>4759566700.8782997</v>
      </c>
      <c r="P11" s="9">
        <f t="shared" ref="P11:P45" si="4">J11+K11+N11</f>
        <v>4137391871.0982995</v>
      </c>
      <c r="Q11" s="1">
        <v>2</v>
      </c>
    </row>
    <row r="12" spans="1:19" ht="18" customHeight="1" x14ac:dyDescent="0.3">
      <c r="A12" s="1">
        <v>3</v>
      </c>
      <c r="B12" s="29" t="s">
        <v>27</v>
      </c>
      <c r="C12" s="24">
        <v>31</v>
      </c>
      <c r="D12" s="5">
        <v>3649270022.4042001</v>
      </c>
      <c r="E12" s="5">
        <v>11475085671.799801</v>
      </c>
      <c r="F12" s="6">
        <f t="shared" si="0"/>
        <v>15124355694.204</v>
      </c>
      <c r="G12" s="7">
        <v>49992746.219999999</v>
      </c>
      <c r="H12" s="7">
        <v>0</v>
      </c>
      <c r="I12" s="5">
        <v>1230984275.9200001</v>
      </c>
      <c r="J12" s="8">
        <f t="shared" si="1"/>
        <v>13843378672.064001</v>
      </c>
      <c r="K12" s="6">
        <v>38425575.450000003</v>
      </c>
      <c r="L12" s="8">
        <v>1230494003.5178001</v>
      </c>
      <c r="M12" s="20">
        <v>0</v>
      </c>
      <c r="N12" s="20">
        <f t="shared" si="2"/>
        <v>1230494003.5178001</v>
      </c>
      <c r="O12" s="20">
        <f t="shared" si="3"/>
        <v>16393275273.171801</v>
      </c>
      <c r="P12" s="9">
        <f t="shared" si="4"/>
        <v>15112298251.031801</v>
      </c>
      <c r="Q12" s="1">
        <v>3</v>
      </c>
    </row>
    <row r="13" spans="1:19" ht="18" customHeight="1" x14ac:dyDescent="0.3">
      <c r="A13" s="1">
        <v>4</v>
      </c>
      <c r="B13" s="29" t="s">
        <v>28</v>
      </c>
      <c r="C13" s="24">
        <v>21</v>
      </c>
      <c r="D13" s="5">
        <v>3608896354.4396</v>
      </c>
      <c r="E13" s="5">
        <v>0</v>
      </c>
      <c r="F13" s="6">
        <f t="shared" si="0"/>
        <v>3608896354.4396</v>
      </c>
      <c r="G13" s="7">
        <v>48797314.899999999</v>
      </c>
      <c r="H13" s="7">
        <v>0</v>
      </c>
      <c r="I13" s="5">
        <v>242539775</v>
      </c>
      <c r="J13" s="8">
        <f t="shared" si="1"/>
        <v>3317559264.5395999</v>
      </c>
      <c r="K13" s="6">
        <v>7356695.25</v>
      </c>
      <c r="L13" s="8">
        <v>1274228766.2865</v>
      </c>
      <c r="M13" s="20">
        <v>0</v>
      </c>
      <c r="N13" s="20">
        <f t="shared" si="2"/>
        <v>1274228766.2865</v>
      </c>
      <c r="O13" s="20">
        <f t="shared" si="3"/>
        <v>4890481815.9761</v>
      </c>
      <c r="P13" s="9">
        <f t="shared" si="4"/>
        <v>4599144726.0760994</v>
      </c>
      <c r="Q13" s="1">
        <v>4</v>
      </c>
    </row>
    <row r="14" spans="1:19" ht="18" customHeight="1" x14ac:dyDescent="0.3">
      <c r="A14" s="1">
        <v>5</v>
      </c>
      <c r="B14" s="29" t="s">
        <v>29</v>
      </c>
      <c r="C14" s="24">
        <v>20</v>
      </c>
      <c r="D14" s="5">
        <v>4341623226.6021996</v>
      </c>
      <c r="E14" s="5">
        <v>0</v>
      </c>
      <c r="F14" s="6">
        <f t="shared" si="0"/>
        <v>4341623226.6021996</v>
      </c>
      <c r="G14" s="7">
        <v>122545636.01000001</v>
      </c>
      <c r="H14" s="7">
        <v>201255000</v>
      </c>
      <c r="I14" s="5">
        <v>918083417.38999999</v>
      </c>
      <c r="J14" s="8">
        <f t="shared" si="1"/>
        <v>3099739173.2021995</v>
      </c>
      <c r="K14" s="6">
        <v>8850350.8699999992</v>
      </c>
      <c r="L14" s="8">
        <v>1294342704.7247</v>
      </c>
      <c r="M14" s="20">
        <v>0</v>
      </c>
      <c r="N14" s="20">
        <f t="shared" si="2"/>
        <v>1294342704.7247</v>
      </c>
      <c r="O14" s="20">
        <f t="shared" si="3"/>
        <v>5644816282.1968994</v>
      </c>
      <c r="P14" s="9">
        <f t="shared" si="4"/>
        <v>4402932228.7968998</v>
      </c>
      <c r="Q14" s="1">
        <v>5</v>
      </c>
    </row>
    <row r="15" spans="1:19" ht="18" customHeight="1" x14ac:dyDescent="0.3">
      <c r="A15" s="1">
        <v>6</v>
      </c>
      <c r="B15" s="29" t="s">
        <v>30</v>
      </c>
      <c r="C15" s="24">
        <v>8</v>
      </c>
      <c r="D15" s="5">
        <v>3211567158.3662</v>
      </c>
      <c r="E15" s="5">
        <v>9931614316.6026001</v>
      </c>
      <c r="F15" s="6">
        <f t="shared" si="0"/>
        <v>13143181474.9688</v>
      </c>
      <c r="G15" s="7">
        <v>37128394.560000002</v>
      </c>
      <c r="H15" s="7">
        <v>0</v>
      </c>
      <c r="I15" s="5">
        <v>1431714433.8699999</v>
      </c>
      <c r="J15" s="8">
        <f t="shared" si="1"/>
        <v>11674338646.538799</v>
      </c>
      <c r="K15" s="6">
        <v>30206832.859999999</v>
      </c>
      <c r="L15" s="8">
        <v>961185495.33500004</v>
      </c>
      <c r="M15" s="20">
        <v>0</v>
      </c>
      <c r="N15" s="20">
        <f t="shared" si="2"/>
        <v>961185495.33500004</v>
      </c>
      <c r="O15" s="20">
        <f t="shared" si="3"/>
        <v>14134573803.163799</v>
      </c>
      <c r="P15" s="9">
        <f t="shared" si="4"/>
        <v>12665730974.733799</v>
      </c>
      <c r="Q15" s="1">
        <v>6</v>
      </c>
    </row>
    <row r="16" spans="1:19" ht="18" customHeight="1" x14ac:dyDescent="0.3">
      <c r="A16" s="1">
        <v>7</v>
      </c>
      <c r="B16" s="29" t="s">
        <v>31</v>
      </c>
      <c r="C16" s="24">
        <v>23</v>
      </c>
      <c r="D16" s="5">
        <v>4070552434.9727001</v>
      </c>
      <c r="E16" s="5">
        <v>0</v>
      </c>
      <c r="F16" s="6">
        <f t="shared" si="0"/>
        <v>4070552434.9727001</v>
      </c>
      <c r="G16" s="7">
        <v>25850279.32</v>
      </c>
      <c r="H16" s="7">
        <v>103855987.23</v>
      </c>
      <c r="I16" s="5">
        <v>518048825.83999997</v>
      </c>
      <c r="J16" s="8">
        <f t="shared" si="1"/>
        <v>3422797342.5826998</v>
      </c>
      <c r="K16" s="6">
        <v>8297776.0599999996</v>
      </c>
      <c r="L16" s="8">
        <v>1255594481.1252</v>
      </c>
      <c r="M16" s="20">
        <v>0</v>
      </c>
      <c r="N16" s="20">
        <f t="shared" si="2"/>
        <v>1255594481.1252</v>
      </c>
      <c r="O16" s="20">
        <f t="shared" si="3"/>
        <v>5334444692.1578999</v>
      </c>
      <c r="P16" s="9">
        <f t="shared" si="4"/>
        <v>4686689599.7678995</v>
      </c>
      <c r="Q16" s="1">
        <v>7</v>
      </c>
    </row>
    <row r="17" spans="1:17" ht="18" customHeight="1" x14ac:dyDescent="0.3">
      <c r="A17" s="1">
        <v>8</v>
      </c>
      <c r="B17" s="29" t="s">
        <v>32</v>
      </c>
      <c r="C17" s="24">
        <v>27</v>
      </c>
      <c r="D17" s="5">
        <v>4509588730.7348003</v>
      </c>
      <c r="E17" s="5">
        <v>0</v>
      </c>
      <c r="F17" s="6">
        <f t="shared" si="0"/>
        <v>4509588730.7348003</v>
      </c>
      <c r="G17" s="7">
        <v>16982764.75</v>
      </c>
      <c r="H17" s="7">
        <v>0</v>
      </c>
      <c r="I17" s="5">
        <v>475638244.67000002</v>
      </c>
      <c r="J17" s="8">
        <f t="shared" si="1"/>
        <v>4016967721.3148003</v>
      </c>
      <c r="K17" s="6">
        <v>9192746.6899999995</v>
      </c>
      <c r="L17" s="8">
        <v>1262843887.2532001</v>
      </c>
      <c r="M17" s="20">
        <v>0</v>
      </c>
      <c r="N17" s="20">
        <f t="shared" si="2"/>
        <v>1262843887.2532001</v>
      </c>
      <c r="O17" s="20">
        <f t="shared" si="3"/>
        <v>5781625364.6779995</v>
      </c>
      <c r="P17" s="9">
        <f t="shared" si="4"/>
        <v>5289004355.2580004</v>
      </c>
      <c r="Q17" s="1">
        <v>8</v>
      </c>
    </row>
    <row r="18" spans="1:17" ht="18" customHeight="1" x14ac:dyDescent="0.3">
      <c r="A18" s="1">
        <v>9</v>
      </c>
      <c r="B18" s="29" t="s">
        <v>33</v>
      </c>
      <c r="C18" s="24">
        <v>18</v>
      </c>
      <c r="D18" s="5">
        <v>3649892373.9032998</v>
      </c>
      <c r="E18" s="5">
        <v>0</v>
      </c>
      <c r="F18" s="6">
        <f t="shared" si="0"/>
        <v>3649892373.9032998</v>
      </c>
      <c r="G18" s="7">
        <v>114172380.52</v>
      </c>
      <c r="H18" s="7">
        <v>633134951.91999996</v>
      </c>
      <c r="I18" s="5">
        <v>903535446.16999996</v>
      </c>
      <c r="J18" s="8">
        <f t="shared" si="1"/>
        <v>1999049595.2932997</v>
      </c>
      <c r="K18" s="6">
        <v>7440265.1799999997</v>
      </c>
      <c r="L18" s="8">
        <v>1089720811.95</v>
      </c>
      <c r="M18" s="20">
        <v>0</v>
      </c>
      <c r="N18" s="20">
        <f t="shared" si="2"/>
        <v>1089720811.95</v>
      </c>
      <c r="O18" s="20">
        <f t="shared" si="3"/>
        <v>4747053451.0332994</v>
      </c>
      <c r="P18" s="9">
        <f t="shared" si="4"/>
        <v>3096210672.4232998</v>
      </c>
      <c r="Q18" s="1">
        <v>9</v>
      </c>
    </row>
    <row r="19" spans="1:17" ht="18" customHeight="1" x14ac:dyDescent="0.3">
      <c r="A19" s="1">
        <v>10</v>
      </c>
      <c r="B19" s="29" t="s">
        <v>34</v>
      </c>
      <c r="C19" s="24">
        <v>25</v>
      </c>
      <c r="D19" s="5">
        <v>3685372866.0784998</v>
      </c>
      <c r="E19" s="5">
        <v>14395333478.592501</v>
      </c>
      <c r="F19" s="6">
        <f t="shared" si="0"/>
        <v>18080706344.671001</v>
      </c>
      <c r="G19" s="7">
        <v>27218783.030000001</v>
      </c>
      <c r="H19" s="7">
        <v>0</v>
      </c>
      <c r="I19" s="5">
        <v>1385998840.29</v>
      </c>
      <c r="J19" s="8">
        <f t="shared" si="1"/>
        <v>16667488721.351002</v>
      </c>
      <c r="K19" s="6">
        <v>46475043.670000002</v>
      </c>
      <c r="L19" s="8">
        <v>1377005965.2897999</v>
      </c>
      <c r="M19" s="20">
        <v>0</v>
      </c>
      <c r="N19" s="20">
        <f t="shared" si="2"/>
        <v>1377005965.2897999</v>
      </c>
      <c r="O19" s="20">
        <f t="shared" si="3"/>
        <v>19504187353.630798</v>
      </c>
      <c r="P19" s="9">
        <f t="shared" si="4"/>
        <v>18090969730.310802</v>
      </c>
      <c r="Q19" s="1">
        <v>10</v>
      </c>
    </row>
    <row r="20" spans="1:17" ht="18" customHeight="1" x14ac:dyDescent="0.3">
      <c r="A20" s="1">
        <v>11</v>
      </c>
      <c r="B20" s="29" t="s">
        <v>35</v>
      </c>
      <c r="C20" s="24">
        <v>13</v>
      </c>
      <c r="D20" s="5">
        <v>3247225445.1959</v>
      </c>
      <c r="E20" s="5">
        <v>0</v>
      </c>
      <c r="F20" s="6">
        <f t="shared" si="0"/>
        <v>3247225445.1959</v>
      </c>
      <c r="G20" s="7">
        <v>43683865.479999997</v>
      </c>
      <c r="H20" s="7">
        <v>0</v>
      </c>
      <c r="I20" s="5">
        <v>423127769.01200002</v>
      </c>
      <c r="J20" s="8">
        <f t="shared" si="1"/>
        <v>2780413810.7038999</v>
      </c>
      <c r="K20" s="6">
        <v>6619433.1100000003</v>
      </c>
      <c r="L20" s="8">
        <v>1073504280.4892</v>
      </c>
      <c r="M20" s="20">
        <v>0</v>
      </c>
      <c r="N20" s="20">
        <f t="shared" si="2"/>
        <v>1073504280.4892</v>
      </c>
      <c r="O20" s="20">
        <f t="shared" si="3"/>
        <v>4327349158.7951002</v>
      </c>
      <c r="P20" s="9">
        <f t="shared" si="4"/>
        <v>3860537524.3031001</v>
      </c>
      <c r="Q20" s="1">
        <v>11</v>
      </c>
    </row>
    <row r="21" spans="1:17" ht="18" customHeight="1" x14ac:dyDescent="0.3">
      <c r="A21" s="1">
        <v>12</v>
      </c>
      <c r="B21" s="29" t="s">
        <v>36</v>
      </c>
      <c r="C21" s="24">
        <v>18</v>
      </c>
      <c r="D21" s="5">
        <v>3393871021.1377001</v>
      </c>
      <c r="E21" s="5">
        <v>1637987099.6624</v>
      </c>
      <c r="F21" s="6">
        <f t="shared" si="0"/>
        <v>5031858120.8001003</v>
      </c>
      <c r="G21" s="7">
        <v>78949802.439999998</v>
      </c>
      <c r="H21" s="7">
        <v>0</v>
      </c>
      <c r="I21" s="5">
        <v>667743490.03999996</v>
      </c>
      <c r="J21" s="8">
        <f t="shared" si="1"/>
        <v>4285164828.3201008</v>
      </c>
      <c r="K21" s="6">
        <v>10764503.619999999</v>
      </c>
      <c r="L21" s="8">
        <v>1159581148.5746</v>
      </c>
      <c r="M21" s="20">
        <v>0</v>
      </c>
      <c r="N21" s="20">
        <f t="shared" si="2"/>
        <v>1159581148.5746</v>
      </c>
      <c r="O21" s="20">
        <f t="shared" si="3"/>
        <v>6202203772.9947004</v>
      </c>
      <c r="P21" s="9">
        <f t="shared" si="4"/>
        <v>5455510480.5147009</v>
      </c>
      <c r="Q21" s="1">
        <v>12</v>
      </c>
    </row>
    <row r="22" spans="1:17" ht="18" customHeight="1" x14ac:dyDescent="0.3">
      <c r="A22" s="1">
        <v>13</v>
      </c>
      <c r="B22" s="29" t="s">
        <v>37</v>
      </c>
      <c r="C22" s="24">
        <v>16</v>
      </c>
      <c r="D22" s="5">
        <v>3245393054.8011999</v>
      </c>
      <c r="E22" s="5">
        <v>0</v>
      </c>
      <c r="F22" s="6">
        <f t="shared" si="0"/>
        <v>3245393054.8011999</v>
      </c>
      <c r="G22" s="7">
        <v>86493536.700000003</v>
      </c>
      <c r="H22" s="7">
        <v>102458000.01000001</v>
      </c>
      <c r="I22" s="5">
        <v>577098993.80999994</v>
      </c>
      <c r="J22" s="8">
        <f t="shared" si="1"/>
        <v>2479342524.2811999</v>
      </c>
      <c r="K22" s="6">
        <v>6615697.7999999998</v>
      </c>
      <c r="L22" s="8">
        <v>1033898020.5714999</v>
      </c>
      <c r="M22" s="20">
        <v>0</v>
      </c>
      <c r="N22" s="20">
        <f t="shared" si="2"/>
        <v>1033898020.5714999</v>
      </c>
      <c r="O22" s="20">
        <f t="shared" si="3"/>
        <v>4285906773.1726999</v>
      </c>
      <c r="P22" s="9">
        <f t="shared" si="4"/>
        <v>3519856242.6526999</v>
      </c>
      <c r="Q22" s="1">
        <v>13</v>
      </c>
    </row>
    <row r="23" spans="1:17" ht="18" customHeight="1" x14ac:dyDescent="0.3">
      <c r="A23" s="1">
        <v>14</v>
      </c>
      <c r="B23" s="29" t="s">
        <v>38</v>
      </c>
      <c r="C23" s="24">
        <v>17</v>
      </c>
      <c r="D23" s="5">
        <v>3650207384.2582998</v>
      </c>
      <c r="E23" s="5">
        <v>0</v>
      </c>
      <c r="F23" s="6">
        <f t="shared" si="0"/>
        <v>3650207384.2582998</v>
      </c>
      <c r="G23" s="7">
        <v>66510511.539999999</v>
      </c>
      <c r="H23" s="7">
        <v>0</v>
      </c>
      <c r="I23" s="5">
        <v>359035558.30000001</v>
      </c>
      <c r="J23" s="8">
        <f t="shared" si="1"/>
        <v>3224661314.4182997</v>
      </c>
      <c r="K23" s="6">
        <v>7440907.3300000001</v>
      </c>
      <c r="L23" s="8">
        <v>1223064391.7846</v>
      </c>
      <c r="M23" s="20">
        <v>0</v>
      </c>
      <c r="N23" s="20">
        <f t="shared" si="2"/>
        <v>1223064391.7846</v>
      </c>
      <c r="O23" s="20">
        <f t="shared" si="3"/>
        <v>4880712683.3729</v>
      </c>
      <c r="P23" s="9">
        <f t="shared" si="4"/>
        <v>4455166613.5328999</v>
      </c>
      <c r="Q23" s="1">
        <v>14</v>
      </c>
    </row>
    <row r="24" spans="1:17" ht="18" customHeight="1" x14ac:dyDescent="0.3">
      <c r="A24" s="1">
        <v>15</v>
      </c>
      <c r="B24" s="29" t="s">
        <v>39</v>
      </c>
      <c r="C24" s="24">
        <v>11</v>
      </c>
      <c r="D24" s="5">
        <v>3418820102.5896001</v>
      </c>
      <c r="E24" s="5">
        <v>0</v>
      </c>
      <c r="F24" s="6">
        <f t="shared" si="0"/>
        <v>3418820102.5896001</v>
      </c>
      <c r="G24" s="7">
        <v>33506010.780000001</v>
      </c>
      <c r="H24" s="7">
        <v>533792423.91000003</v>
      </c>
      <c r="I24" s="5">
        <v>397856398.69999999</v>
      </c>
      <c r="J24" s="8">
        <f t="shared" si="1"/>
        <v>2453665269.1996002</v>
      </c>
      <c r="K24" s="6">
        <v>6969226.9199999999</v>
      </c>
      <c r="L24" s="8">
        <v>1106192005.1149001</v>
      </c>
      <c r="M24" s="20">
        <v>0</v>
      </c>
      <c r="N24" s="20">
        <f t="shared" si="2"/>
        <v>1106192005.1149001</v>
      </c>
      <c r="O24" s="20">
        <f t="shared" si="3"/>
        <v>4531981334.6245003</v>
      </c>
      <c r="P24" s="9">
        <f t="shared" si="4"/>
        <v>3566826501.2345004</v>
      </c>
      <c r="Q24" s="1">
        <v>15</v>
      </c>
    </row>
    <row r="25" spans="1:17" ht="18" customHeight="1" x14ac:dyDescent="0.3">
      <c r="A25" s="1">
        <v>16</v>
      </c>
      <c r="B25" s="29" t="s">
        <v>40</v>
      </c>
      <c r="C25" s="24">
        <v>27</v>
      </c>
      <c r="D25" s="5">
        <v>3773777018.8852</v>
      </c>
      <c r="E25" s="5">
        <v>1030777266.012</v>
      </c>
      <c r="F25" s="6">
        <f t="shared" si="0"/>
        <v>4804554284.8971996</v>
      </c>
      <c r="G25" s="7">
        <v>52497971.649999999</v>
      </c>
      <c r="H25" s="7">
        <v>0</v>
      </c>
      <c r="I25" s="5">
        <v>1008399955.6900001</v>
      </c>
      <c r="J25" s="8">
        <f t="shared" si="1"/>
        <v>3743656357.5572</v>
      </c>
      <c r="K25" s="6">
        <v>10475557.189999999</v>
      </c>
      <c r="L25" s="8">
        <v>1209629070.7011001</v>
      </c>
      <c r="M25" s="20">
        <v>0</v>
      </c>
      <c r="N25" s="20">
        <f t="shared" si="2"/>
        <v>1209629070.7011001</v>
      </c>
      <c r="O25" s="20">
        <f t="shared" si="3"/>
        <v>6024658912.7882996</v>
      </c>
      <c r="P25" s="9">
        <f t="shared" si="4"/>
        <v>4963760985.4483004</v>
      </c>
      <c r="Q25" s="1">
        <v>16</v>
      </c>
    </row>
    <row r="26" spans="1:17" ht="18" customHeight="1" x14ac:dyDescent="0.3">
      <c r="A26" s="1">
        <v>17</v>
      </c>
      <c r="B26" s="29" t="s">
        <v>41</v>
      </c>
      <c r="C26" s="24">
        <v>27</v>
      </c>
      <c r="D26" s="5">
        <v>4059047255.2525001</v>
      </c>
      <c r="E26" s="5">
        <v>0</v>
      </c>
      <c r="F26" s="6">
        <f t="shared" si="0"/>
        <v>4059047255.2525001</v>
      </c>
      <c r="G26" s="7">
        <v>28348661.27</v>
      </c>
      <c r="H26" s="7">
        <v>0</v>
      </c>
      <c r="I26" s="5">
        <v>315790791.37</v>
      </c>
      <c r="J26" s="8">
        <f t="shared" si="1"/>
        <v>3714907802.6125002</v>
      </c>
      <c r="K26" s="6">
        <v>8274322.8799999999</v>
      </c>
      <c r="L26" s="8">
        <v>1316541207.7413001</v>
      </c>
      <c r="M26" s="20">
        <v>0</v>
      </c>
      <c r="N26" s="20">
        <f t="shared" si="2"/>
        <v>1316541207.7413001</v>
      </c>
      <c r="O26" s="20">
        <f t="shared" si="3"/>
        <v>5383862785.8738003</v>
      </c>
      <c r="P26" s="9">
        <f t="shared" si="4"/>
        <v>5039723333.2338009</v>
      </c>
      <c r="Q26" s="1">
        <v>17</v>
      </c>
    </row>
    <row r="27" spans="1:17" ht="18" customHeight="1" x14ac:dyDescent="0.3">
      <c r="A27" s="1">
        <v>18</v>
      </c>
      <c r="B27" s="29" t="s">
        <v>42</v>
      </c>
      <c r="C27" s="24">
        <v>23</v>
      </c>
      <c r="D27" s="5">
        <v>4755645969.1063995</v>
      </c>
      <c r="E27" s="5">
        <v>0</v>
      </c>
      <c r="F27" s="6">
        <f t="shared" si="0"/>
        <v>4755645969.1063995</v>
      </c>
      <c r="G27" s="7">
        <v>212722827.41999999</v>
      </c>
      <c r="H27" s="7">
        <v>0</v>
      </c>
      <c r="I27" s="5">
        <v>355822116.18000001</v>
      </c>
      <c r="J27" s="8">
        <f t="shared" si="1"/>
        <v>4187101025.5063996</v>
      </c>
      <c r="K27" s="6">
        <v>9694331.6400000006</v>
      </c>
      <c r="L27" s="8">
        <v>1872242346.5158999</v>
      </c>
      <c r="M27" s="20">
        <v>0</v>
      </c>
      <c r="N27" s="20">
        <f t="shared" si="2"/>
        <v>1872242346.5158999</v>
      </c>
      <c r="O27" s="20">
        <f t="shared" si="3"/>
        <v>6637582647.2622995</v>
      </c>
      <c r="P27" s="9">
        <f t="shared" si="4"/>
        <v>6069037703.6622992</v>
      </c>
      <c r="Q27" s="1">
        <v>18</v>
      </c>
    </row>
    <row r="28" spans="1:17" ht="18" customHeight="1" x14ac:dyDescent="0.3">
      <c r="A28" s="1">
        <v>19</v>
      </c>
      <c r="B28" s="29" t="s">
        <v>43</v>
      </c>
      <c r="C28" s="24">
        <v>44</v>
      </c>
      <c r="D28" s="5">
        <v>5757238891.0886002</v>
      </c>
      <c r="E28" s="5">
        <v>0</v>
      </c>
      <c r="F28" s="6">
        <f t="shared" si="0"/>
        <v>5757238891.0886002</v>
      </c>
      <c r="G28" s="7">
        <v>68651257.310000002</v>
      </c>
      <c r="H28" s="7">
        <v>0</v>
      </c>
      <c r="I28" s="5">
        <v>652451325.72000003</v>
      </c>
      <c r="J28" s="8">
        <f t="shared" si="1"/>
        <v>5036136308.0585995</v>
      </c>
      <c r="K28" s="6">
        <v>11736067.720000001</v>
      </c>
      <c r="L28" s="8">
        <v>2099917684.6868999</v>
      </c>
      <c r="M28" s="20">
        <v>0</v>
      </c>
      <c r="N28" s="20">
        <f t="shared" si="2"/>
        <v>2099917684.6868999</v>
      </c>
      <c r="O28" s="20">
        <f t="shared" si="3"/>
        <v>7868892643.4955006</v>
      </c>
      <c r="P28" s="9">
        <f t="shared" si="4"/>
        <v>7147790060.4654999</v>
      </c>
      <c r="Q28" s="1">
        <v>19</v>
      </c>
    </row>
    <row r="29" spans="1:17" ht="18" customHeight="1" x14ac:dyDescent="0.3">
      <c r="A29" s="1">
        <v>20</v>
      </c>
      <c r="B29" s="29" t="s">
        <v>44</v>
      </c>
      <c r="C29" s="24">
        <v>34</v>
      </c>
      <c r="D29" s="5">
        <v>4461696289.8451004</v>
      </c>
      <c r="E29" s="5">
        <v>0</v>
      </c>
      <c r="F29" s="6">
        <f t="shared" si="0"/>
        <v>4461696289.8451004</v>
      </c>
      <c r="G29" s="7">
        <v>101946138.66</v>
      </c>
      <c r="H29" s="7">
        <v>0</v>
      </c>
      <c r="I29" s="5">
        <v>404567760.51999998</v>
      </c>
      <c r="J29" s="8">
        <f t="shared" si="1"/>
        <v>3955182390.6651006</v>
      </c>
      <c r="K29" s="6">
        <v>9095118.4800000004</v>
      </c>
      <c r="L29" s="8">
        <v>1470035819.4291</v>
      </c>
      <c r="M29" s="20">
        <v>0</v>
      </c>
      <c r="N29" s="20">
        <f t="shared" si="2"/>
        <v>1470035819.4291</v>
      </c>
      <c r="O29" s="20">
        <f t="shared" si="3"/>
        <v>5940827227.7542</v>
      </c>
      <c r="P29" s="9">
        <f t="shared" si="4"/>
        <v>5434313328.5742006</v>
      </c>
      <c r="Q29" s="1">
        <v>20</v>
      </c>
    </row>
    <row r="30" spans="1:17" ht="18" customHeight="1" x14ac:dyDescent="0.3">
      <c r="A30" s="1">
        <v>21</v>
      </c>
      <c r="B30" s="29" t="s">
        <v>45</v>
      </c>
      <c r="C30" s="24">
        <v>21</v>
      </c>
      <c r="D30" s="5">
        <v>3832619372.6043</v>
      </c>
      <c r="E30" s="5">
        <v>0</v>
      </c>
      <c r="F30" s="6">
        <f t="shared" si="0"/>
        <v>3832619372.6043</v>
      </c>
      <c r="G30" s="7">
        <v>40527697.229999997</v>
      </c>
      <c r="H30" s="7">
        <v>0</v>
      </c>
      <c r="I30" s="5">
        <v>454134183.77999997</v>
      </c>
      <c r="J30" s="8">
        <f t="shared" si="1"/>
        <v>3337957491.5943003</v>
      </c>
      <c r="K30" s="6">
        <v>7812752.1500000004</v>
      </c>
      <c r="L30" s="8">
        <v>1126216860.4472001</v>
      </c>
      <c r="M30" s="20">
        <v>0</v>
      </c>
      <c r="N30" s="20">
        <f t="shared" si="2"/>
        <v>1126216860.4472001</v>
      </c>
      <c r="O30" s="20">
        <f t="shared" si="3"/>
        <v>4966648985.2014999</v>
      </c>
      <c r="P30" s="9">
        <f t="shared" si="4"/>
        <v>4471987104.1915007</v>
      </c>
      <c r="Q30" s="1">
        <v>21</v>
      </c>
    </row>
    <row r="31" spans="1:17" ht="18" customHeight="1" x14ac:dyDescent="0.3">
      <c r="A31" s="1">
        <v>22</v>
      </c>
      <c r="B31" s="29" t="s">
        <v>46</v>
      </c>
      <c r="C31" s="24">
        <v>21</v>
      </c>
      <c r="D31" s="5">
        <v>4011595452.1002998</v>
      </c>
      <c r="E31" s="5">
        <v>0</v>
      </c>
      <c r="F31" s="6">
        <f t="shared" si="0"/>
        <v>4011595452.1002998</v>
      </c>
      <c r="G31" s="7">
        <v>28785606.329999998</v>
      </c>
      <c r="H31" s="7">
        <v>117593824.09999999</v>
      </c>
      <c r="I31" s="5">
        <v>611500169.09000003</v>
      </c>
      <c r="J31" s="8">
        <f t="shared" si="1"/>
        <v>3253715852.5802999</v>
      </c>
      <c r="K31" s="6">
        <v>8177592.9000000004</v>
      </c>
      <c r="L31" s="8">
        <v>1136005499.6996</v>
      </c>
      <c r="M31" s="20">
        <v>0</v>
      </c>
      <c r="N31" s="20">
        <f t="shared" si="2"/>
        <v>1136005499.6996</v>
      </c>
      <c r="O31" s="20">
        <f t="shared" si="3"/>
        <v>5155778544.6998997</v>
      </c>
      <c r="P31" s="9">
        <f t="shared" si="4"/>
        <v>4397898945.1799002</v>
      </c>
      <c r="Q31" s="1">
        <v>22</v>
      </c>
    </row>
    <row r="32" spans="1:17" ht="18" customHeight="1" x14ac:dyDescent="0.3">
      <c r="A32" s="1">
        <v>23</v>
      </c>
      <c r="B32" s="29" t="s">
        <v>47</v>
      </c>
      <c r="C32" s="24">
        <v>16</v>
      </c>
      <c r="D32" s="5">
        <v>3230923838.3161998</v>
      </c>
      <c r="E32" s="5">
        <v>0</v>
      </c>
      <c r="F32" s="6">
        <f t="shared" si="0"/>
        <v>3230923838.3161998</v>
      </c>
      <c r="G32" s="7">
        <v>37140990.009999998</v>
      </c>
      <c r="H32" s="7">
        <v>0</v>
      </c>
      <c r="I32" s="5">
        <v>573621836.71000004</v>
      </c>
      <c r="J32" s="8">
        <f t="shared" si="1"/>
        <v>2620161011.5961995</v>
      </c>
      <c r="K32" s="6">
        <v>6586202.46</v>
      </c>
      <c r="L32" s="8">
        <v>1036726552.4944</v>
      </c>
      <c r="M32" s="20">
        <v>0</v>
      </c>
      <c r="N32" s="20">
        <f t="shared" si="2"/>
        <v>1036726552.4944</v>
      </c>
      <c r="O32" s="20">
        <f t="shared" si="3"/>
        <v>4274236593.2705998</v>
      </c>
      <c r="P32" s="9">
        <f t="shared" si="4"/>
        <v>3663473766.5505996</v>
      </c>
      <c r="Q32" s="1">
        <v>23</v>
      </c>
    </row>
    <row r="33" spans="1:17" ht="18" customHeight="1" x14ac:dyDescent="0.3">
      <c r="A33" s="1">
        <v>24</v>
      </c>
      <c r="B33" s="29" t="s">
        <v>48</v>
      </c>
      <c r="C33" s="24">
        <v>20</v>
      </c>
      <c r="D33" s="5">
        <v>4862361732.4211998</v>
      </c>
      <c r="E33" s="5">
        <v>0</v>
      </c>
      <c r="F33" s="6">
        <f t="shared" si="0"/>
        <v>4862361732.4211998</v>
      </c>
      <c r="G33" s="7">
        <v>1233025932.79</v>
      </c>
      <c r="H33" s="7">
        <v>2000000000</v>
      </c>
      <c r="I33" s="5">
        <v>0</v>
      </c>
      <c r="J33" s="8">
        <f t="shared" si="1"/>
        <v>1629335799.6311998</v>
      </c>
      <c r="K33" s="6">
        <v>9911870.5399999991</v>
      </c>
      <c r="L33" s="8">
        <v>9430885003.3726997</v>
      </c>
      <c r="M33" s="20">
        <v>1000000000</v>
      </c>
      <c r="N33" s="20">
        <f t="shared" si="2"/>
        <v>8430885003.3726997</v>
      </c>
      <c r="O33" s="20">
        <f t="shared" si="3"/>
        <v>14303158606.3339</v>
      </c>
      <c r="P33" s="9">
        <f t="shared" si="4"/>
        <v>10070132673.5439</v>
      </c>
      <c r="Q33" s="1">
        <v>24</v>
      </c>
    </row>
    <row r="34" spans="1:17" ht="18" customHeight="1" x14ac:dyDescent="0.3">
      <c r="A34" s="1">
        <v>25</v>
      </c>
      <c r="B34" s="29" t="s">
        <v>49</v>
      </c>
      <c r="C34" s="24">
        <v>13</v>
      </c>
      <c r="D34" s="5">
        <v>3347244038.9586</v>
      </c>
      <c r="E34" s="5">
        <v>0</v>
      </c>
      <c r="F34" s="6">
        <f t="shared" si="0"/>
        <v>3347244038.9586</v>
      </c>
      <c r="G34" s="7">
        <v>34223647.020000003</v>
      </c>
      <c r="H34" s="7">
        <v>226360533.05000001</v>
      </c>
      <c r="I34" s="5">
        <v>276871296.01999998</v>
      </c>
      <c r="J34" s="8">
        <f t="shared" si="1"/>
        <v>2809788562.8685999</v>
      </c>
      <c r="K34" s="6">
        <v>6823319.9000000004</v>
      </c>
      <c r="L34" s="8">
        <v>962166967.1099</v>
      </c>
      <c r="M34" s="20">
        <v>0</v>
      </c>
      <c r="N34" s="20">
        <f t="shared" si="2"/>
        <v>962166967.1099</v>
      </c>
      <c r="O34" s="20">
        <f t="shared" si="3"/>
        <v>4316234325.9685001</v>
      </c>
      <c r="P34" s="9">
        <f t="shared" si="4"/>
        <v>3778778849.8785</v>
      </c>
      <c r="Q34" s="1">
        <v>25</v>
      </c>
    </row>
    <row r="35" spans="1:17" ht="18" customHeight="1" x14ac:dyDescent="0.3">
      <c r="A35" s="1">
        <v>26</v>
      </c>
      <c r="B35" s="29" t="s">
        <v>50</v>
      </c>
      <c r="C35" s="24">
        <v>25</v>
      </c>
      <c r="D35" s="5">
        <v>4299385935.2923002</v>
      </c>
      <c r="E35" s="5">
        <v>0</v>
      </c>
      <c r="F35" s="6">
        <f t="shared" si="0"/>
        <v>4299385935.2923002</v>
      </c>
      <c r="G35" s="7">
        <v>43801311.840000004</v>
      </c>
      <c r="H35" s="7">
        <v>275631992.38</v>
      </c>
      <c r="I35" s="5">
        <v>322793731.55000001</v>
      </c>
      <c r="J35" s="8">
        <f t="shared" si="1"/>
        <v>3657158899.5222998</v>
      </c>
      <c r="K35" s="6">
        <v>8764250.6199999992</v>
      </c>
      <c r="L35" s="8">
        <v>1256466199.5235</v>
      </c>
      <c r="M35" s="20">
        <v>0</v>
      </c>
      <c r="N35" s="20">
        <f t="shared" si="2"/>
        <v>1256466199.5235</v>
      </c>
      <c r="O35" s="20">
        <f t="shared" si="3"/>
        <v>5564616385.4358006</v>
      </c>
      <c r="P35" s="9">
        <f t="shared" si="4"/>
        <v>4922389349.6658001</v>
      </c>
      <c r="Q35" s="1">
        <v>26</v>
      </c>
    </row>
    <row r="36" spans="1:17" ht="18" customHeight="1" x14ac:dyDescent="0.3">
      <c r="A36" s="1">
        <v>27</v>
      </c>
      <c r="B36" s="29" t="s">
        <v>51</v>
      </c>
      <c r="C36" s="24">
        <v>20</v>
      </c>
      <c r="D36" s="5">
        <v>3372104026.342</v>
      </c>
      <c r="E36" s="5">
        <v>0</v>
      </c>
      <c r="F36" s="6">
        <f t="shared" si="0"/>
        <v>3372104026.342</v>
      </c>
      <c r="G36" s="7">
        <v>65958551.520000003</v>
      </c>
      <c r="H36" s="7">
        <v>0</v>
      </c>
      <c r="I36" s="5">
        <v>1285898299.3800001</v>
      </c>
      <c r="J36" s="8">
        <f t="shared" si="1"/>
        <v>2020247175.4419999</v>
      </c>
      <c r="K36" s="6">
        <v>6873996.71</v>
      </c>
      <c r="L36" s="8">
        <v>1329599598.2634001</v>
      </c>
      <c r="M36" s="20">
        <v>0</v>
      </c>
      <c r="N36" s="20">
        <f t="shared" si="2"/>
        <v>1329599598.2634001</v>
      </c>
      <c r="O36" s="20">
        <f t="shared" si="3"/>
        <v>4708577621.3154001</v>
      </c>
      <c r="P36" s="9">
        <f t="shared" si="4"/>
        <v>3356720770.4154</v>
      </c>
      <c r="Q36" s="1">
        <v>27</v>
      </c>
    </row>
    <row r="37" spans="1:17" ht="18" customHeight="1" x14ac:dyDescent="0.3">
      <c r="A37" s="1">
        <v>28</v>
      </c>
      <c r="B37" s="29" t="s">
        <v>52</v>
      </c>
      <c r="C37" s="24">
        <v>18</v>
      </c>
      <c r="D37" s="5">
        <v>3378784542.0716</v>
      </c>
      <c r="E37" s="5">
        <v>1386143868.2555001</v>
      </c>
      <c r="F37" s="6">
        <f t="shared" si="0"/>
        <v>4764928410.3270998</v>
      </c>
      <c r="G37" s="7">
        <v>51252138.68</v>
      </c>
      <c r="H37" s="7">
        <v>951995613.62</v>
      </c>
      <c r="I37" s="5">
        <v>515126931.64999998</v>
      </c>
      <c r="J37" s="8">
        <f t="shared" si="1"/>
        <v>3246553726.3770995</v>
      </c>
      <c r="K37" s="6">
        <v>10710807.73</v>
      </c>
      <c r="L37" s="8">
        <v>1163189496.141</v>
      </c>
      <c r="M37" s="20">
        <v>0</v>
      </c>
      <c r="N37" s="20">
        <f t="shared" si="2"/>
        <v>1163189496.141</v>
      </c>
      <c r="O37" s="20">
        <f t="shared" si="3"/>
        <v>5938828714.1980991</v>
      </c>
      <c r="P37" s="9">
        <f t="shared" si="4"/>
        <v>4420454030.2480993</v>
      </c>
      <c r="Q37" s="1">
        <v>28</v>
      </c>
    </row>
    <row r="38" spans="1:17" ht="18" customHeight="1" x14ac:dyDescent="0.3">
      <c r="A38" s="1">
        <v>29</v>
      </c>
      <c r="B38" s="29" t="s">
        <v>53</v>
      </c>
      <c r="C38" s="24">
        <v>30</v>
      </c>
      <c r="D38" s="5">
        <v>3310286656.8694</v>
      </c>
      <c r="E38" s="5">
        <v>0</v>
      </c>
      <c r="F38" s="6">
        <f t="shared" si="0"/>
        <v>3310286656.8694</v>
      </c>
      <c r="G38" s="7">
        <v>104632899.01000001</v>
      </c>
      <c r="H38" s="7">
        <v>305678787</v>
      </c>
      <c r="I38" s="5">
        <v>1527614502.9400001</v>
      </c>
      <c r="J38" s="8">
        <f t="shared" si="1"/>
        <v>1372360467.9193997</v>
      </c>
      <c r="K38" s="6">
        <v>6747982.6900000004</v>
      </c>
      <c r="L38" s="8">
        <v>1146037696.7165</v>
      </c>
      <c r="M38" s="20">
        <v>0</v>
      </c>
      <c r="N38" s="20">
        <f t="shared" si="2"/>
        <v>1146037696.7165</v>
      </c>
      <c r="O38" s="20">
        <f t="shared" si="3"/>
        <v>4463072336.2758999</v>
      </c>
      <c r="P38" s="9">
        <f t="shared" si="4"/>
        <v>2525146147.3259001</v>
      </c>
      <c r="Q38" s="1">
        <v>29</v>
      </c>
    </row>
    <row r="39" spans="1:17" ht="18" customHeight="1" x14ac:dyDescent="0.3">
      <c r="A39" s="1">
        <v>30</v>
      </c>
      <c r="B39" s="29" t="s">
        <v>54</v>
      </c>
      <c r="C39" s="24">
        <v>33</v>
      </c>
      <c r="D39" s="5">
        <v>4071002182.5421</v>
      </c>
      <c r="E39" s="5">
        <v>0</v>
      </c>
      <c r="F39" s="6">
        <f t="shared" si="0"/>
        <v>4071002182.5421</v>
      </c>
      <c r="G39" s="7">
        <v>321052947.91000003</v>
      </c>
      <c r="H39" s="7">
        <v>99912935</v>
      </c>
      <c r="I39" s="5">
        <v>818716101.65999997</v>
      </c>
      <c r="J39" s="8">
        <f t="shared" si="1"/>
        <v>2831320197.9721003</v>
      </c>
      <c r="K39" s="6">
        <v>8298692.8700000001</v>
      </c>
      <c r="L39" s="8">
        <v>1839462596.4995</v>
      </c>
      <c r="M39" s="20">
        <v>0</v>
      </c>
      <c r="N39" s="20">
        <f t="shared" si="2"/>
        <v>1839462596.4995</v>
      </c>
      <c r="O39" s="20">
        <f t="shared" si="3"/>
        <v>5918763471.9116001</v>
      </c>
      <c r="P39" s="9">
        <f t="shared" si="4"/>
        <v>4679081487.3416004</v>
      </c>
      <c r="Q39" s="1">
        <v>30</v>
      </c>
    </row>
    <row r="40" spans="1:17" ht="18" customHeight="1" x14ac:dyDescent="0.3">
      <c r="A40" s="1">
        <v>31</v>
      </c>
      <c r="B40" s="29" t="s">
        <v>55</v>
      </c>
      <c r="C40" s="24">
        <v>17</v>
      </c>
      <c r="D40" s="5">
        <v>3790237187.2946</v>
      </c>
      <c r="E40" s="5">
        <v>0</v>
      </c>
      <c r="F40" s="6">
        <f t="shared" si="0"/>
        <v>3790237187.2946</v>
      </c>
      <c r="G40" s="7">
        <v>21796157.75</v>
      </c>
      <c r="H40" s="7">
        <v>400864283.55500001</v>
      </c>
      <c r="I40" s="5">
        <v>1302461807</v>
      </c>
      <c r="J40" s="8">
        <f t="shared" si="1"/>
        <v>2065114938.9896002</v>
      </c>
      <c r="K40" s="6">
        <v>7726356.5300000003</v>
      </c>
      <c r="L40" s="8">
        <v>1207993805.0694001</v>
      </c>
      <c r="M40" s="20">
        <v>0</v>
      </c>
      <c r="N40" s="20">
        <f t="shared" si="2"/>
        <v>1207993805.0694001</v>
      </c>
      <c r="O40" s="20">
        <f t="shared" si="3"/>
        <v>5005957348.8940001</v>
      </c>
      <c r="P40" s="9">
        <f t="shared" si="4"/>
        <v>3280835100.5890002</v>
      </c>
      <c r="Q40" s="1">
        <v>31</v>
      </c>
    </row>
    <row r="41" spans="1:17" ht="18" customHeight="1" x14ac:dyDescent="0.3">
      <c r="A41" s="1">
        <v>32</v>
      </c>
      <c r="B41" s="29" t="s">
        <v>56</v>
      </c>
      <c r="C41" s="24">
        <v>23</v>
      </c>
      <c r="D41" s="5">
        <v>3914418155.7659998</v>
      </c>
      <c r="E41" s="5">
        <v>9676512837.7882004</v>
      </c>
      <c r="F41" s="6">
        <f t="shared" si="0"/>
        <v>13590930993.554199</v>
      </c>
      <c r="G41" s="7">
        <v>224300373.94</v>
      </c>
      <c r="H41" s="7">
        <v>0</v>
      </c>
      <c r="I41" s="5">
        <v>675850117.28999996</v>
      </c>
      <c r="J41" s="8">
        <f t="shared" si="1"/>
        <v>12690780502.3242</v>
      </c>
      <c r="K41" s="6">
        <v>31788257.920000002</v>
      </c>
      <c r="L41" s="8">
        <v>1828030953.5446999</v>
      </c>
      <c r="M41" s="20">
        <v>0</v>
      </c>
      <c r="N41" s="20">
        <f t="shared" si="2"/>
        <v>1828030953.5446999</v>
      </c>
      <c r="O41" s="20">
        <f t="shared" si="3"/>
        <v>15450750205.0189</v>
      </c>
      <c r="P41" s="9">
        <f t="shared" si="4"/>
        <v>14550599713.7889</v>
      </c>
      <c r="Q41" s="1">
        <v>32</v>
      </c>
    </row>
    <row r="42" spans="1:17" ht="18" customHeight="1" x14ac:dyDescent="0.3">
      <c r="A42" s="1">
        <v>33</v>
      </c>
      <c r="B42" s="29" t="s">
        <v>57</v>
      </c>
      <c r="C42" s="24">
        <v>23</v>
      </c>
      <c r="D42" s="5">
        <v>4000179993.6715999</v>
      </c>
      <c r="E42" s="5">
        <v>0</v>
      </c>
      <c r="F42" s="6">
        <f t="shared" si="0"/>
        <v>4000179993.6715999</v>
      </c>
      <c r="G42" s="7">
        <v>37266218.210000001</v>
      </c>
      <c r="H42" s="7">
        <v>0</v>
      </c>
      <c r="I42" s="5">
        <v>428751642.19</v>
      </c>
      <c r="J42" s="8">
        <f t="shared" si="1"/>
        <v>3534162133.2715998</v>
      </c>
      <c r="K42" s="6">
        <v>8154322.6200000001</v>
      </c>
      <c r="L42" s="8">
        <v>1180514643.6759</v>
      </c>
      <c r="M42" s="20">
        <v>0</v>
      </c>
      <c r="N42" s="20">
        <f t="shared" si="2"/>
        <v>1180514643.6759</v>
      </c>
      <c r="O42" s="20">
        <f t="shared" si="3"/>
        <v>5188848959.9674997</v>
      </c>
      <c r="P42" s="9">
        <f t="shared" si="4"/>
        <v>4722831099.5674992</v>
      </c>
      <c r="Q42" s="1">
        <v>33</v>
      </c>
    </row>
    <row r="43" spans="1:17" ht="18" customHeight="1" x14ac:dyDescent="0.3">
      <c r="A43" s="1">
        <v>34</v>
      </c>
      <c r="B43" s="29" t="s">
        <v>58</v>
      </c>
      <c r="C43" s="24">
        <v>16</v>
      </c>
      <c r="D43" s="5">
        <v>3496324445.6506</v>
      </c>
      <c r="E43" s="5">
        <v>0</v>
      </c>
      <c r="F43" s="6">
        <f t="shared" si="0"/>
        <v>3496324445.6506</v>
      </c>
      <c r="G43" s="7">
        <v>22654439.68</v>
      </c>
      <c r="H43" s="7">
        <v>0</v>
      </c>
      <c r="I43" s="5">
        <v>553013899.09000003</v>
      </c>
      <c r="J43" s="8">
        <f t="shared" si="1"/>
        <v>2920656106.8806</v>
      </c>
      <c r="K43" s="6">
        <v>7127218.6600000001</v>
      </c>
      <c r="L43" s="8">
        <v>1034152664.3004</v>
      </c>
      <c r="M43" s="20">
        <v>0</v>
      </c>
      <c r="N43" s="20">
        <f t="shared" si="2"/>
        <v>1034152664.3004</v>
      </c>
      <c r="O43" s="20">
        <f t="shared" si="3"/>
        <v>4537604328.6110001</v>
      </c>
      <c r="P43" s="9">
        <f t="shared" si="4"/>
        <v>3961935989.8409996</v>
      </c>
      <c r="Q43" s="1">
        <v>34</v>
      </c>
    </row>
    <row r="44" spans="1:17" ht="18" customHeight="1" x14ac:dyDescent="0.3">
      <c r="A44" s="1">
        <v>35</v>
      </c>
      <c r="B44" s="29" t="s">
        <v>59</v>
      </c>
      <c r="C44" s="24">
        <v>17</v>
      </c>
      <c r="D44" s="5">
        <v>3604261682.0827999</v>
      </c>
      <c r="E44" s="5">
        <v>0</v>
      </c>
      <c r="F44" s="6">
        <f t="shared" si="0"/>
        <v>3604261682.0827999</v>
      </c>
      <c r="G44" s="7">
        <v>33986777.189999998</v>
      </c>
      <c r="H44" s="7">
        <v>0</v>
      </c>
      <c r="I44" s="5">
        <v>242539775</v>
      </c>
      <c r="J44" s="8">
        <f t="shared" si="1"/>
        <v>3327735129.8927999</v>
      </c>
      <c r="K44" s="6">
        <v>7347247.5199999996</v>
      </c>
      <c r="L44" s="8">
        <v>1044253047.4354</v>
      </c>
      <c r="M44" s="20">
        <v>0</v>
      </c>
      <c r="N44" s="20">
        <f t="shared" si="2"/>
        <v>1044253047.4354</v>
      </c>
      <c r="O44" s="20">
        <f t="shared" si="3"/>
        <v>4655861977.0382004</v>
      </c>
      <c r="P44" s="9">
        <f t="shared" si="4"/>
        <v>4379335424.8481998</v>
      </c>
      <c r="Q44" s="1">
        <v>35</v>
      </c>
    </row>
    <row r="45" spans="1:17" ht="18" customHeight="1" thickBot="1" x14ac:dyDescent="0.35">
      <c r="A45" s="1">
        <v>36</v>
      </c>
      <c r="B45" s="29" t="s">
        <v>60</v>
      </c>
      <c r="C45" s="24">
        <v>14</v>
      </c>
      <c r="D45" s="5">
        <v>3611937707.0405002</v>
      </c>
      <c r="E45" s="5">
        <v>0</v>
      </c>
      <c r="F45" s="6">
        <f t="shared" si="0"/>
        <v>3611937707.0405002</v>
      </c>
      <c r="G45" s="7">
        <v>28430222.68</v>
      </c>
      <c r="H45" s="7">
        <v>488822936.86000001</v>
      </c>
      <c r="I45" s="5">
        <v>575655897.38</v>
      </c>
      <c r="J45" s="8">
        <f t="shared" si="1"/>
        <v>2519028650.1205001</v>
      </c>
      <c r="K45" s="6">
        <v>7362895.0199999996</v>
      </c>
      <c r="L45" s="8">
        <v>1122104661.806</v>
      </c>
      <c r="M45" s="20">
        <v>0</v>
      </c>
      <c r="N45" s="20">
        <f t="shared" si="2"/>
        <v>1122104661.806</v>
      </c>
      <c r="O45" s="20">
        <f t="shared" si="3"/>
        <v>4741405263.8664999</v>
      </c>
      <c r="P45" s="9">
        <f t="shared" si="4"/>
        <v>3648496206.9464998</v>
      </c>
      <c r="Q45" s="1">
        <v>36</v>
      </c>
    </row>
    <row r="46" spans="1:17" ht="18" customHeight="1" thickTop="1" thickBot="1" x14ac:dyDescent="0.4">
      <c r="A46" s="1"/>
      <c r="B46" s="139" t="s">
        <v>880</v>
      </c>
      <c r="C46" s="140"/>
      <c r="D46" s="10">
        <f>SUM(D10:D45)</f>
        <v>137637757730.59149</v>
      </c>
      <c r="E46" s="10">
        <f t="shared" ref="E46:P46" si="5">SUM(E10:E45)</f>
        <v>50149281725.765404</v>
      </c>
      <c r="F46" s="10">
        <f t="shared" si="5"/>
        <v>187787039456.3569</v>
      </c>
      <c r="G46" s="10">
        <f t="shared" si="5"/>
        <v>3641804905.1999993</v>
      </c>
      <c r="H46" s="10">
        <f t="shared" si="5"/>
        <v>6441357268.6350002</v>
      </c>
      <c r="I46" s="10">
        <f t="shared" si="5"/>
        <v>23743052444.372005</v>
      </c>
      <c r="J46" s="10">
        <f t="shared" si="5"/>
        <v>153960824838.14996</v>
      </c>
      <c r="K46" s="10">
        <f t="shared" si="5"/>
        <v>410190378.10999995</v>
      </c>
      <c r="L46" s="10">
        <f t="shared" si="5"/>
        <v>53384572962.9748</v>
      </c>
      <c r="M46" s="10">
        <f t="shared" ref="M46" si="6">SUM(M10:M45)</f>
        <v>1000000000</v>
      </c>
      <c r="N46" s="10">
        <f t="shared" ref="N46" si="7">SUM(N10:N45)</f>
        <v>52384572962.9748</v>
      </c>
      <c r="O46" s="10">
        <f t="shared" si="5"/>
        <v>241581802797.44165</v>
      </c>
      <c r="P46" s="10">
        <f t="shared" si="5"/>
        <v>206755588179.23477</v>
      </c>
    </row>
    <row r="47" spans="1:17" ht="13" thickTop="1" x14ac:dyDescent="0.25">
      <c r="B47" t="s">
        <v>17</v>
      </c>
      <c r="G47" s="30"/>
      <c r="I47" s="30"/>
      <c r="J47" s="30"/>
      <c r="K47" s="31"/>
      <c r="L47" s="32"/>
      <c r="M47" s="32"/>
      <c r="N47" s="32"/>
      <c r="P47" s="34">
        <v>6192220321.7481003</v>
      </c>
    </row>
    <row r="48" spans="1:17" ht="13" x14ac:dyDescent="0.3">
      <c r="B48" t="s">
        <v>924</v>
      </c>
      <c r="I48" s="31"/>
      <c r="J48" s="30"/>
      <c r="P48" s="30">
        <f>P46+P47</f>
        <v>212947808500.98288</v>
      </c>
    </row>
    <row r="49" spans="1:3" ht="13" x14ac:dyDescent="0.3">
      <c r="C49" s="21" t="s">
        <v>23</v>
      </c>
    </row>
    <row r="50" spans="1:3" ht="13" x14ac:dyDescent="0.3">
      <c r="C50" s="21"/>
    </row>
    <row r="53" spans="1:3" ht="20" x14ac:dyDescent="0.4">
      <c r="A53" s="26" t="s">
        <v>21</v>
      </c>
    </row>
  </sheetData>
  <mergeCells count="19">
    <mergeCell ref="B46:C46"/>
    <mergeCell ref="G7:I7"/>
    <mergeCell ref="F7:F8"/>
    <mergeCell ref="E7:E8"/>
    <mergeCell ref="D7:D8"/>
    <mergeCell ref="C7:C8"/>
    <mergeCell ref="B7:B8"/>
    <mergeCell ref="A2:S2"/>
    <mergeCell ref="K7:K8"/>
    <mergeCell ref="A4:P4"/>
    <mergeCell ref="A7:A8"/>
    <mergeCell ref="Q7:Q8"/>
    <mergeCell ref="D5:P5"/>
    <mergeCell ref="J7:J8"/>
    <mergeCell ref="L7:L8"/>
    <mergeCell ref="O7:O8"/>
    <mergeCell ref="P7:P8"/>
    <mergeCell ref="M7:M8"/>
    <mergeCell ref="N7:N8"/>
  </mergeCells>
  <phoneticPr fontId="3" type="noConversion"/>
  <pageMargins left="0.4" right="0.34" top="0.45" bottom="0.17" header="0.51" footer="0.17"/>
  <pageSetup scale="44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49"/>
  <sheetViews>
    <sheetView zoomScale="63" workbookViewId="0">
      <selection activeCell="D25" sqref="D25"/>
    </sheetView>
  </sheetViews>
  <sheetFormatPr defaultRowHeight="12.5" x14ac:dyDescent="0.25"/>
  <cols>
    <col min="2" max="2" width="24.1796875" customWidth="1"/>
    <col min="4" max="5" width="25.54296875" customWidth="1"/>
    <col min="6" max="6" width="24" customWidth="1"/>
    <col min="7" max="7" width="25" customWidth="1"/>
    <col min="8" max="8" width="26.1796875" customWidth="1"/>
    <col min="9" max="9" width="8.453125" customWidth="1"/>
    <col min="10" max="11" width="18.7265625" bestFit="1" customWidth="1"/>
  </cols>
  <sheetData>
    <row r="1" spans="1:9" ht="27.5" x14ac:dyDescent="0.55000000000000004">
      <c r="A1" s="145" t="s">
        <v>916</v>
      </c>
      <c r="B1" s="145"/>
      <c r="C1" s="145"/>
      <c r="D1" s="145"/>
      <c r="E1" s="145"/>
      <c r="F1" s="145"/>
      <c r="G1" s="145"/>
      <c r="H1" s="145"/>
      <c r="I1" s="145"/>
    </row>
    <row r="2" spans="1:9" ht="25" x14ac:dyDescent="0.5">
      <c r="A2" s="146" t="s">
        <v>917</v>
      </c>
      <c r="B2" s="147"/>
      <c r="C2" s="147"/>
      <c r="D2" s="147"/>
      <c r="E2" s="147"/>
      <c r="F2" s="147"/>
      <c r="G2" s="147"/>
      <c r="H2" s="147"/>
      <c r="I2" s="148"/>
    </row>
    <row r="3" spans="1:9" ht="53.25" customHeight="1" x14ac:dyDescent="0.35">
      <c r="A3" s="149" t="s">
        <v>921</v>
      </c>
      <c r="B3" s="149"/>
      <c r="C3" s="149"/>
      <c r="D3" s="149"/>
      <c r="E3" s="149"/>
      <c r="F3" s="149"/>
      <c r="G3" s="149"/>
      <c r="H3" s="149"/>
      <c r="I3" s="149"/>
    </row>
    <row r="4" spans="1:9" ht="17.5" x14ac:dyDescent="0.35">
      <c r="A4" s="110"/>
      <c r="B4" s="111">
        <v>1</v>
      </c>
      <c r="C4" s="111">
        <v>2</v>
      </c>
      <c r="D4" s="111">
        <v>3</v>
      </c>
      <c r="E4" s="111">
        <v>4</v>
      </c>
      <c r="F4" s="111">
        <v>5</v>
      </c>
      <c r="G4" s="111">
        <v>6</v>
      </c>
      <c r="H4" s="112" t="s">
        <v>931</v>
      </c>
      <c r="I4" s="113"/>
    </row>
    <row r="5" spans="1:9" ht="33" x14ac:dyDescent="0.35">
      <c r="A5" s="114" t="s">
        <v>0</v>
      </c>
      <c r="B5" s="114" t="s">
        <v>13</v>
      </c>
      <c r="C5" s="115" t="s">
        <v>1</v>
      </c>
      <c r="D5" s="116" t="s">
        <v>4</v>
      </c>
      <c r="E5" s="117" t="s">
        <v>881</v>
      </c>
      <c r="F5" s="118" t="s">
        <v>910</v>
      </c>
      <c r="G5" s="114" t="s">
        <v>9</v>
      </c>
      <c r="H5" s="114" t="s">
        <v>12</v>
      </c>
      <c r="I5" s="114" t="s">
        <v>0</v>
      </c>
    </row>
    <row r="6" spans="1:9" ht="18" x14ac:dyDescent="0.4">
      <c r="A6" s="97"/>
      <c r="B6" s="97"/>
      <c r="C6" s="97"/>
      <c r="D6" s="119" t="s">
        <v>903</v>
      </c>
      <c r="E6" s="119" t="s">
        <v>903</v>
      </c>
      <c r="F6" s="119" t="s">
        <v>903</v>
      </c>
      <c r="G6" s="119" t="s">
        <v>903</v>
      </c>
      <c r="H6" s="119" t="s">
        <v>903</v>
      </c>
      <c r="I6" s="97"/>
    </row>
    <row r="7" spans="1:9" ht="18" x14ac:dyDescent="0.4">
      <c r="A7" s="120">
        <v>1</v>
      </c>
      <c r="B7" s="97" t="s">
        <v>25</v>
      </c>
      <c r="C7" s="120">
        <v>17</v>
      </c>
      <c r="D7" s="97">
        <v>2202498169.3498998</v>
      </c>
      <c r="E7" s="97">
        <v>0</v>
      </c>
      <c r="F7" s="97">
        <v>4489768.1268999996</v>
      </c>
      <c r="G7" s="97">
        <v>649652432.90429997</v>
      </c>
      <c r="H7" s="97">
        <f>D7+E7+F7+G7</f>
        <v>2856640370.3810997</v>
      </c>
      <c r="I7" s="121">
        <v>1</v>
      </c>
    </row>
    <row r="8" spans="1:9" ht="18" x14ac:dyDescent="0.4">
      <c r="A8" s="120">
        <v>2</v>
      </c>
      <c r="B8" s="97" t="s">
        <v>26</v>
      </c>
      <c r="C8" s="120">
        <v>21</v>
      </c>
      <c r="D8" s="97">
        <v>2778135330.6430001</v>
      </c>
      <c r="E8" s="97">
        <v>0</v>
      </c>
      <c r="F8" s="97">
        <v>5663198.1052000001</v>
      </c>
      <c r="G8" s="97">
        <v>774771901.34150004</v>
      </c>
      <c r="H8" s="97">
        <f t="shared" ref="H8:H43" si="0">D8+E8+F8+G8</f>
        <v>3558570430.0896997</v>
      </c>
      <c r="I8" s="121">
        <v>2</v>
      </c>
    </row>
    <row r="9" spans="1:9" ht="18" x14ac:dyDescent="0.4">
      <c r="A9" s="120">
        <v>3</v>
      </c>
      <c r="B9" s="97" t="s">
        <v>27</v>
      </c>
      <c r="C9" s="120">
        <v>31</v>
      </c>
      <c r="D9" s="97">
        <v>3700313009.5373001</v>
      </c>
      <c r="E9" s="97">
        <v>0</v>
      </c>
      <c r="F9" s="97">
        <v>7543047.0913000004</v>
      </c>
      <c r="G9" s="97">
        <v>1079843051.0109</v>
      </c>
      <c r="H9" s="97">
        <f t="shared" si="0"/>
        <v>4787699107.6394997</v>
      </c>
      <c r="I9" s="121">
        <v>3</v>
      </c>
    </row>
    <row r="10" spans="1:9" ht="18" x14ac:dyDescent="0.4">
      <c r="A10" s="120">
        <v>4</v>
      </c>
      <c r="B10" s="97" t="s">
        <v>28</v>
      </c>
      <c r="C10" s="120">
        <v>21</v>
      </c>
      <c r="D10" s="97">
        <v>2793148668.5064998</v>
      </c>
      <c r="E10" s="97">
        <v>0</v>
      </c>
      <c r="F10" s="97">
        <v>5693802.6283</v>
      </c>
      <c r="G10" s="97">
        <v>865974138.84599996</v>
      </c>
      <c r="H10" s="97">
        <f t="shared" si="0"/>
        <v>3664816609.9807997</v>
      </c>
      <c r="I10" s="121">
        <v>4</v>
      </c>
    </row>
    <row r="11" spans="1:9" ht="18" x14ac:dyDescent="0.4">
      <c r="A11" s="120">
        <v>5</v>
      </c>
      <c r="B11" s="97" t="s">
        <v>29</v>
      </c>
      <c r="C11" s="120">
        <v>20</v>
      </c>
      <c r="D11" s="97">
        <v>3170776468.0478001</v>
      </c>
      <c r="E11" s="97">
        <v>0</v>
      </c>
      <c r="F11" s="97">
        <v>6463592.7158000004</v>
      </c>
      <c r="G11" s="97">
        <v>862679435.34689999</v>
      </c>
      <c r="H11" s="97">
        <f t="shared" si="0"/>
        <v>4039919496.1104999</v>
      </c>
      <c r="I11" s="121">
        <v>5</v>
      </c>
    </row>
    <row r="12" spans="1:9" ht="18" x14ac:dyDescent="0.4">
      <c r="A12" s="120">
        <v>6</v>
      </c>
      <c r="B12" s="97" t="s">
        <v>30</v>
      </c>
      <c r="C12" s="120">
        <v>8</v>
      </c>
      <c r="D12" s="97">
        <v>1290622083.4823</v>
      </c>
      <c r="E12" s="97">
        <v>0</v>
      </c>
      <c r="F12" s="97">
        <v>2630918.8243</v>
      </c>
      <c r="G12" s="97">
        <v>340686424.18010002</v>
      </c>
      <c r="H12" s="97">
        <f t="shared" si="0"/>
        <v>1633939426.4867001</v>
      </c>
      <c r="I12" s="121">
        <v>6</v>
      </c>
    </row>
    <row r="13" spans="1:9" ht="18" x14ac:dyDescent="0.4">
      <c r="A13" s="120">
        <v>7</v>
      </c>
      <c r="B13" s="97" t="s">
        <v>31</v>
      </c>
      <c r="C13" s="120">
        <v>23</v>
      </c>
      <c r="D13" s="97">
        <v>3450295534.2976999</v>
      </c>
      <c r="E13" s="97">
        <f>-139538498.52</f>
        <v>-139538498.52000001</v>
      </c>
      <c r="F13" s="97">
        <v>7033389.2368999999</v>
      </c>
      <c r="G13" s="97">
        <v>906061573.15740001</v>
      </c>
      <c r="H13" s="97">
        <f t="shared" si="0"/>
        <v>4223851998.1719999</v>
      </c>
      <c r="I13" s="121">
        <v>7</v>
      </c>
    </row>
    <row r="14" spans="1:9" ht="18" x14ac:dyDescent="0.4">
      <c r="A14" s="120">
        <v>8</v>
      </c>
      <c r="B14" s="97" t="s">
        <v>32</v>
      </c>
      <c r="C14" s="120">
        <v>27</v>
      </c>
      <c r="D14" s="97">
        <v>3745986979.1389999</v>
      </c>
      <c r="E14" s="97">
        <v>0</v>
      </c>
      <c r="F14" s="97">
        <v>7636152.9725000001</v>
      </c>
      <c r="G14" s="97">
        <v>1004536005.0382</v>
      </c>
      <c r="H14" s="97">
        <f t="shared" si="0"/>
        <v>4758159137.1497002</v>
      </c>
      <c r="I14" s="121">
        <v>8</v>
      </c>
    </row>
    <row r="15" spans="1:9" ht="18" x14ac:dyDescent="0.4">
      <c r="A15" s="120">
        <v>9</v>
      </c>
      <c r="B15" s="97" t="s">
        <v>33</v>
      </c>
      <c r="C15" s="120">
        <v>18</v>
      </c>
      <c r="D15" s="97">
        <v>2414919822.1971998</v>
      </c>
      <c r="E15" s="97">
        <f>-38551266.1</f>
        <v>-38551266.100000001</v>
      </c>
      <c r="F15" s="97">
        <v>4922787.3136999998</v>
      </c>
      <c r="G15" s="97">
        <v>672909028.93120003</v>
      </c>
      <c r="H15" s="97">
        <f t="shared" si="0"/>
        <v>3054200372.3421001</v>
      </c>
      <c r="I15" s="121">
        <v>9</v>
      </c>
    </row>
    <row r="16" spans="1:9" ht="18" x14ac:dyDescent="0.4">
      <c r="A16" s="120">
        <v>10</v>
      </c>
      <c r="B16" s="97" t="s">
        <v>34</v>
      </c>
      <c r="C16" s="120">
        <v>25</v>
      </c>
      <c r="D16" s="97">
        <v>3094373399.5967999</v>
      </c>
      <c r="E16" s="97">
        <v>0</v>
      </c>
      <c r="F16" s="97">
        <v>6307845.9067000002</v>
      </c>
      <c r="G16" s="97">
        <v>1010617090.9384</v>
      </c>
      <c r="H16" s="97">
        <f t="shared" si="0"/>
        <v>4111298336.4419003</v>
      </c>
      <c r="I16" s="121">
        <v>10</v>
      </c>
    </row>
    <row r="17" spans="1:9" ht="18" x14ac:dyDescent="0.4">
      <c r="A17" s="120">
        <v>11</v>
      </c>
      <c r="B17" s="97" t="s">
        <v>35</v>
      </c>
      <c r="C17" s="120">
        <v>13</v>
      </c>
      <c r="D17" s="97">
        <v>1786402049.2435999</v>
      </c>
      <c r="E17" s="97">
        <f>-48625651.0025</f>
        <v>-48625651.002499998</v>
      </c>
      <c r="F17" s="97">
        <v>3641560.7940000002</v>
      </c>
      <c r="G17" s="97">
        <v>527289846.99400002</v>
      </c>
      <c r="H17" s="97">
        <f t="shared" si="0"/>
        <v>2268707806.0290999</v>
      </c>
      <c r="I17" s="121">
        <v>11</v>
      </c>
    </row>
    <row r="18" spans="1:9" ht="18" x14ac:dyDescent="0.4">
      <c r="A18" s="120">
        <v>12</v>
      </c>
      <c r="B18" s="97" t="s">
        <v>36</v>
      </c>
      <c r="C18" s="120">
        <v>18</v>
      </c>
      <c r="D18" s="97">
        <v>2367614476.6096001</v>
      </c>
      <c r="E18" s="97">
        <v>0</v>
      </c>
      <c r="F18" s="97">
        <v>4826355.8904999997</v>
      </c>
      <c r="G18" s="97">
        <v>714777585.54419994</v>
      </c>
      <c r="H18" s="97">
        <f t="shared" si="0"/>
        <v>3087218418.0443001</v>
      </c>
      <c r="I18" s="121">
        <v>12</v>
      </c>
    </row>
    <row r="19" spans="1:9" ht="18" x14ac:dyDescent="0.4">
      <c r="A19" s="120">
        <v>13</v>
      </c>
      <c r="B19" s="97" t="s">
        <v>37</v>
      </c>
      <c r="C19" s="120">
        <v>16</v>
      </c>
      <c r="D19" s="97">
        <v>1879971754.4265001</v>
      </c>
      <c r="E19" s="97">
        <v>0</v>
      </c>
      <c r="F19" s="97">
        <v>3832301.6017</v>
      </c>
      <c r="G19" s="97">
        <v>585427095.44060004</v>
      </c>
      <c r="H19" s="97">
        <f t="shared" si="0"/>
        <v>2469231151.4688001</v>
      </c>
      <c r="I19" s="121">
        <v>13</v>
      </c>
    </row>
    <row r="20" spans="1:9" ht="18" x14ac:dyDescent="0.4">
      <c r="A20" s="120">
        <v>14</v>
      </c>
      <c r="B20" s="97" t="s">
        <v>38</v>
      </c>
      <c r="C20" s="120">
        <v>17</v>
      </c>
      <c r="D20" s="97">
        <v>2405531507.5648999</v>
      </c>
      <c r="E20" s="97">
        <v>0</v>
      </c>
      <c r="F20" s="97">
        <v>4903649.3382999999</v>
      </c>
      <c r="G20" s="97">
        <v>722491906.37150002</v>
      </c>
      <c r="H20" s="97">
        <f t="shared" si="0"/>
        <v>3132927063.2747002</v>
      </c>
      <c r="I20" s="121">
        <v>14</v>
      </c>
    </row>
    <row r="21" spans="1:9" ht="18" x14ac:dyDescent="0.4">
      <c r="A21" s="120">
        <v>15</v>
      </c>
      <c r="B21" s="97" t="s">
        <v>39</v>
      </c>
      <c r="C21" s="120">
        <v>11</v>
      </c>
      <c r="D21" s="97">
        <v>1648271869.0704999</v>
      </c>
      <c r="E21" s="97">
        <f>-53983557.43</f>
        <v>-53983557.43</v>
      </c>
      <c r="F21" s="97">
        <v>3359983.9514000001</v>
      </c>
      <c r="G21" s="97">
        <v>499224331.31779999</v>
      </c>
      <c r="H21" s="97">
        <f t="shared" si="0"/>
        <v>2096872626.9096999</v>
      </c>
      <c r="I21" s="121">
        <v>15</v>
      </c>
    </row>
    <row r="22" spans="1:9" ht="18" x14ac:dyDescent="0.4">
      <c r="A22" s="120">
        <v>16</v>
      </c>
      <c r="B22" s="97" t="s">
        <v>40</v>
      </c>
      <c r="C22" s="120">
        <v>27</v>
      </c>
      <c r="D22" s="97">
        <v>3223947326.1525002</v>
      </c>
      <c r="E22" s="97">
        <v>0</v>
      </c>
      <c r="F22" s="97">
        <v>6571980.9216</v>
      </c>
      <c r="G22" s="97">
        <v>973466232.46749997</v>
      </c>
      <c r="H22" s="97">
        <f t="shared" si="0"/>
        <v>4203985539.5416002</v>
      </c>
      <c r="I22" s="121">
        <v>16</v>
      </c>
    </row>
    <row r="23" spans="1:9" ht="18" x14ac:dyDescent="0.4">
      <c r="A23" s="120">
        <v>17</v>
      </c>
      <c r="B23" s="97" t="s">
        <v>41</v>
      </c>
      <c r="C23" s="120">
        <v>27</v>
      </c>
      <c r="D23" s="97">
        <v>3387060211.0276999</v>
      </c>
      <c r="E23" s="97">
        <v>0</v>
      </c>
      <c r="F23" s="97">
        <v>6904484.7307000002</v>
      </c>
      <c r="G23" s="97">
        <v>1035392784.9826</v>
      </c>
      <c r="H23" s="97">
        <f t="shared" si="0"/>
        <v>4429357480.7410002</v>
      </c>
      <c r="I23" s="121">
        <v>17</v>
      </c>
    </row>
    <row r="24" spans="1:9" ht="18" x14ac:dyDescent="0.4">
      <c r="A24" s="120">
        <v>18</v>
      </c>
      <c r="B24" s="97" t="s">
        <v>42</v>
      </c>
      <c r="C24" s="120">
        <v>23</v>
      </c>
      <c r="D24" s="97">
        <v>3809069928.1574998</v>
      </c>
      <c r="E24" s="97">
        <v>0</v>
      </c>
      <c r="F24" s="97">
        <v>7764746.8655000003</v>
      </c>
      <c r="G24" s="97">
        <v>1250418919.5287001</v>
      </c>
      <c r="H24" s="97">
        <f t="shared" si="0"/>
        <v>5067253594.5516996</v>
      </c>
      <c r="I24" s="121">
        <v>18</v>
      </c>
    </row>
    <row r="25" spans="1:9" ht="18" x14ac:dyDescent="0.4">
      <c r="A25" s="120">
        <v>19</v>
      </c>
      <c r="B25" s="97" t="s">
        <v>43</v>
      </c>
      <c r="C25" s="120">
        <v>44</v>
      </c>
      <c r="D25" s="97">
        <v>6064365784.7411003</v>
      </c>
      <c r="E25" s="97">
        <v>0</v>
      </c>
      <c r="F25" s="97">
        <v>12362142.493000001</v>
      </c>
      <c r="G25" s="97">
        <v>1947181813.9430001</v>
      </c>
      <c r="H25" s="97">
        <f t="shared" si="0"/>
        <v>8023909741.1771002</v>
      </c>
      <c r="I25" s="121">
        <v>19</v>
      </c>
    </row>
    <row r="26" spans="1:9" ht="18" x14ac:dyDescent="0.4">
      <c r="A26" s="120">
        <v>20</v>
      </c>
      <c r="B26" s="97" t="s">
        <v>44</v>
      </c>
      <c r="C26" s="120">
        <v>34</v>
      </c>
      <c r="D26" s="97">
        <v>4616904896.1106997</v>
      </c>
      <c r="E26" s="97">
        <v>0</v>
      </c>
      <c r="F26" s="97">
        <v>9411509.5011</v>
      </c>
      <c r="G26" s="97">
        <v>1313498283.309</v>
      </c>
      <c r="H26" s="97">
        <f t="shared" si="0"/>
        <v>5939814688.9207993</v>
      </c>
      <c r="I26" s="121">
        <v>20</v>
      </c>
    </row>
    <row r="27" spans="1:9" ht="18" x14ac:dyDescent="0.4">
      <c r="A27" s="120">
        <v>21</v>
      </c>
      <c r="B27" s="97" t="s">
        <v>45</v>
      </c>
      <c r="C27" s="120">
        <v>21</v>
      </c>
      <c r="D27" s="97">
        <v>2913762564.0281</v>
      </c>
      <c r="E27" s="97">
        <v>0</v>
      </c>
      <c r="F27" s="97">
        <v>5939672.7186000003</v>
      </c>
      <c r="G27" s="97">
        <v>771426808.08879995</v>
      </c>
      <c r="H27" s="97">
        <f t="shared" si="0"/>
        <v>3691129044.8354998</v>
      </c>
      <c r="I27" s="121">
        <v>21</v>
      </c>
    </row>
    <row r="28" spans="1:9" ht="18" x14ac:dyDescent="0.4">
      <c r="A28" s="120">
        <v>22</v>
      </c>
      <c r="B28" s="97" t="s">
        <v>46</v>
      </c>
      <c r="C28" s="120">
        <v>21</v>
      </c>
      <c r="D28" s="97">
        <v>3011587038.7035999</v>
      </c>
      <c r="E28" s="97">
        <f>-367088189.79</f>
        <v>-367088189.79000002</v>
      </c>
      <c r="F28" s="97">
        <v>6139086.8267999999</v>
      </c>
      <c r="G28" s="97">
        <v>777143688.34730005</v>
      </c>
      <c r="H28" s="97">
        <f t="shared" si="0"/>
        <v>3427781624.0876999</v>
      </c>
      <c r="I28" s="121">
        <v>22</v>
      </c>
    </row>
    <row r="29" spans="1:9" ht="18" x14ac:dyDescent="0.4">
      <c r="A29" s="120">
        <v>23</v>
      </c>
      <c r="B29" s="97" t="s">
        <v>47</v>
      </c>
      <c r="C29" s="120">
        <v>16</v>
      </c>
      <c r="D29" s="97">
        <v>2131013278.3267</v>
      </c>
      <c r="E29" s="97">
        <v>0</v>
      </c>
      <c r="F29" s="97">
        <v>4344046.9681000002</v>
      </c>
      <c r="G29" s="97">
        <v>586492973.62310004</v>
      </c>
      <c r="H29" s="97">
        <f t="shared" si="0"/>
        <v>2721850298.9179001</v>
      </c>
      <c r="I29" s="121">
        <v>23</v>
      </c>
    </row>
    <row r="30" spans="1:9" ht="18" x14ac:dyDescent="0.4">
      <c r="A30" s="120">
        <v>24</v>
      </c>
      <c r="B30" s="97" t="s">
        <v>48</v>
      </c>
      <c r="C30" s="120">
        <v>20</v>
      </c>
      <c r="D30" s="97">
        <v>3630172996.4547</v>
      </c>
      <c r="E30" s="97">
        <v>0</v>
      </c>
      <c r="F30" s="97">
        <v>7400067.4512</v>
      </c>
      <c r="G30" s="97">
        <v>4930518474.3329</v>
      </c>
      <c r="H30" s="97">
        <f t="shared" si="0"/>
        <v>8568091538.2388</v>
      </c>
      <c r="I30" s="121">
        <v>24</v>
      </c>
    </row>
    <row r="31" spans="1:9" ht="18" x14ac:dyDescent="0.4">
      <c r="A31" s="120">
        <v>25</v>
      </c>
      <c r="B31" s="97" t="s">
        <v>49</v>
      </c>
      <c r="C31" s="120">
        <v>13</v>
      </c>
      <c r="D31" s="97">
        <v>1901231133.7256999</v>
      </c>
      <c r="E31" s="97">
        <f>-39238127.24</f>
        <v>-39238127.240000002</v>
      </c>
      <c r="F31" s="97">
        <v>3875638.6110999999</v>
      </c>
      <c r="G31" s="97">
        <v>465669737.4867</v>
      </c>
      <c r="H31" s="97">
        <f t="shared" si="0"/>
        <v>2331538382.5834999</v>
      </c>
      <c r="I31" s="121">
        <v>25</v>
      </c>
    </row>
    <row r="32" spans="1:9" ht="18" x14ac:dyDescent="0.4">
      <c r="A32" s="120">
        <v>26</v>
      </c>
      <c r="B32" s="97" t="s">
        <v>50</v>
      </c>
      <c r="C32" s="120">
        <v>25</v>
      </c>
      <c r="D32" s="97">
        <v>3519032173.0065999</v>
      </c>
      <c r="E32" s="97">
        <v>0</v>
      </c>
      <c r="F32" s="97">
        <v>7173508.1133000003</v>
      </c>
      <c r="G32" s="97">
        <v>948368868.26479995</v>
      </c>
      <c r="H32" s="97">
        <f t="shared" si="0"/>
        <v>4474574549.3846998</v>
      </c>
      <c r="I32" s="121">
        <v>26</v>
      </c>
    </row>
    <row r="33" spans="1:11" ht="18" x14ac:dyDescent="0.4">
      <c r="A33" s="120">
        <v>27</v>
      </c>
      <c r="B33" s="97" t="s">
        <v>51</v>
      </c>
      <c r="C33" s="120">
        <v>20</v>
      </c>
      <c r="D33" s="97">
        <v>2510464828.6838002</v>
      </c>
      <c r="E33" s="97">
        <f>-115776950.4</f>
        <v>-115776950.40000001</v>
      </c>
      <c r="F33" s="97">
        <v>5117554.7512999997</v>
      </c>
      <c r="G33" s="97">
        <v>858012684.61860001</v>
      </c>
      <c r="H33" s="97">
        <f t="shared" si="0"/>
        <v>3257818117.6536999</v>
      </c>
      <c r="I33" s="121">
        <v>27</v>
      </c>
    </row>
    <row r="34" spans="1:11" ht="18" x14ac:dyDescent="0.4">
      <c r="A34" s="120">
        <v>28</v>
      </c>
      <c r="B34" s="97" t="s">
        <v>52</v>
      </c>
      <c r="C34" s="120">
        <v>18</v>
      </c>
      <c r="D34" s="97">
        <v>2397652709.4348001</v>
      </c>
      <c r="E34" s="97">
        <f>-47177126.82</f>
        <v>-47177126.82</v>
      </c>
      <c r="F34" s="97">
        <v>4887588.4956</v>
      </c>
      <c r="G34" s="97">
        <v>721832204.1961</v>
      </c>
      <c r="H34" s="97">
        <f t="shared" si="0"/>
        <v>3077195375.3065004</v>
      </c>
      <c r="I34" s="121">
        <v>28</v>
      </c>
    </row>
    <row r="35" spans="1:11" ht="18" x14ac:dyDescent="0.4">
      <c r="A35" s="120">
        <v>29</v>
      </c>
      <c r="B35" s="97" t="s">
        <v>53</v>
      </c>
      <c r="C35" s="120">
        <v>30</v>
      </c>
      <c r="D35" s="97">
        <v>3247681215.3042002</v>
      </c>
      <c r="E35" s="97">
        <f>-82028645.4</f>
        <v>-82028645.400000006</v>
      </c>
      <c r="F35" s="97">
        <v>6620362.1912000002</v>
      </c>
      <c r="G35" s="97">
        <v>1002743928.9461</v>
      </c>
      <c r="H35" s="97">
        <f t="shared" si="0"/>
        <v>4175016861.0415001</v>
      </c>
      <c r="I35" s="121">
        <v>29</v>
      </c>
    </row>
    <row r="36" spans="1:11" ht="18" x14ac:dyDescent="0.4">
      <c r="A36" s="120">
        <v>30</v>
      </c>
      <c r="B36" s="97" t="s">
        <v>54</v>
      </c>
      <c r="C36" s="120">
        <v>33</v>
      </c>
      <c r="D36" s="97">
        <v>4096696454.9468999</v>
      </c>
      <c r="E36" s="97">
        <f>-83688581.46</f>
        <v>-83688581.459999993</v>
      </c>
      <c r="F36" s="97">
        <v>8351070.3550000004</v>
      </c>
      <c r="G36" s="97">
        <v>1464555184.6017001</v>
      </c>
      <c r="H36" s="97">
        <f t="shared" si="0"/>
        <v>5485914128.4435997</v>
      </c>
      <c r="I36" s="121">
        <v>30</v>
      </c>
    </row>
    <row r="37" spans="1:11" ht="18" x14ac:dyDescent="0.4">
      <c r="A37" s="120">
        <v>31</v>
      </c>
      <c r="B37" s="97" t="s">
        <v>55</v>
      </c>
      <c r="C37" s="120">
        <v>17</v>
      </c>
      <c r="D37" s="97">
        <v>2568079777.4920001</v>
      </c>
      <c r="E37" s="97">
        <v>0</v>
      </c>
      <c r="F37" s="97">
        <v>5235002.1864</v>
      </c>
      <c r="G37" s="97">
        <v>713280644.97189999</v>
      </c>
      <c r="H37" s="97">
        <f t="shared" si="0"/>
        <v>3286595424.6503</v>
      </c>
      <c r="I37" s="121">
        <v>31</v>
      </c>
    </row>
    <row r="38" spans="1:11" ht="18" x14ac:dyDescent="0.4">
      <c r="A38" s="120">
        <v>32</v>
      </c>
      <c r="B38" s="97" t="s">
        <v>56</v>
      </c>
      <c r="C38" s="120">
        <v>23</v>
      </c>
      <c r="D38" s="97">
        <v>3183277250.5820999</v>
      </c>
      <c r="E38" s="97">
        <v>0</v>
      </c>
      <c r="F38" s="97">
        <v>6489075.4227</v>
      </c>
      <c r="G38" s="97">
        <v>1207921645.0358</v>
      </c>
      <c r="H38" s="97">
        <f t="shared" si="0"/>
        <v>4397687971.0405998</v>
      </c>
      <c r="I38" s="121">
        <v>32</v>
      </c>
    </row>
    <row r="39" spans="1:11" ht="18" x14ac:dyDescent="0.4">
      <c r="A39" s="120">
        <v>33</v>
      </c>
      <c r="B39" s="97" t="s">
        <v>57</v>
      </c>
      <c r="C39" s="120">
        <v>23</v>
      </c>
      <c r="D39" s="97">
        <v>3206052886.0475001</v>
      </c>
      <c r="E39" s="97">
        <f>-35989038.17</f>
        <v>-35989038.170000002</v>
      </c>
      <c r="F39" s="97">
        <v>6535503.3031000001</v>
      </c>
      <c r="G39" s="97">
        <v>857062572.95220006</v>
      </c>
      <c r="H39" s="97">
        <f t="shared" si="0"/>
        <v>4033661924.1328001</v>
      </c>
      <c r="I39" s="121">
        <v>33</v>
      </c>
    </row>
    <row r="40" spans="1:11" ht="18" x14ac:dyDescent="0.4">
      <c r="A40" s="120">
        <v>34</v>
      </c>
      <c r="B40" s="97" t="s">
        <v>58</v>
      </c>
      <c r="C40" s="120">
        <v>16</v>
      </c>
      <c r="D40" s="97">
        <v>2402947364.1392999</v>
      </c>
      <c r="E40" s="97">
        <v>0</v>
      </c>
      <c r="F40" s="97">
        <v>4898381.5904999999</v>
      </c>
      <c r="G40" s="97">
        <v>583565687.22790003</v>
      </c>
      <c r="H40" s="97">
        <f t="shared" si="0"/>
        <v>2991411432.9576998</v>
      </c>
      <c r="I40" s="121">
        <v>34</v>
      </c>
    </row>
    <row r="41" spans="1:11" ht="18" x14ac:dyDescent="0.4">
      <c r="A41" s="120">
        <v>35</v>
      </c>
      <c r="B41" s="97" t="s">
        <v>59</v>
      </c>
      <c r="C41" s="120">
        <v>17</v>
      </c>
      <c r="D41" s="97">
        <v>2415952986.6217999</v>
      </c>
      <c r="E41" s="97">
        <v>0</v>
      </c>
      <c r="F41" s="97">
        <v>4924893.4079999998</v>
      </c>
      <c r="G41" s="97">
        <v>613122746.28849995</v>
      </c>
      <c r="H41" s="97">
        <f t="shared" si="0"/>
        <v>3034000626.3182998</v>
      </c>
      <c r="I41" s="121">
        <v>35</v>
      </c>
    </row>
    <row r="42" spans="1:11" ht="18" x14ac:dyDescent="0.4">
      <c r="A42" s="120">
        <v>36</v>
      </c>
      <c r="B42" s="97" t="s">
        <v>60</v>
      </c>
      <c r="C42" s="120">
        <v>14</v>
      </c>
      <c r="D42" s="97">
        <v>2182975025.3685002</v>
      </c>
      <c r="E42" s="97">
        <v>0</v>
      </c>
      <c r="F42" s="97">
        <v>4449970.4140999997</v>
      </c>
      <c r="G42" s="97">
        <v>600945914.98389995</v>
      </c>
      <c r="H42" s="97">
        <f t="shared" si="0"/>
        <v>2788370910.7665005</v>
      </c>
      <c r="I42" s="121">
        <v>36</v>
      </c>
    </row>
    <row r="43" spans="1:11" ht="18" x14ac:dyDescent="0.4">
      <c r="A43" s="120">
        <v>37</v>
      </c>
      <c r="B43" s="97" t="s">
        <v>918</v>
      </c>
      <c r="C43" s="120">
        <v>6</v>
      </c>
      <c r="D43" s="97">
        <v>964153012.18910003</v>
      </c>
      <c r="E43" s="97">
        <v>0</v>
      </c>
      <c r="F43" s="97">
        <v>1965415.2379000001</v>
      </c>
      <c r="G43" s="97">
        <v>2529637428.5229001</v>
      </c>
      <c r="H43" s="97">
        <f t="shared" si="0"/>
        <v>3495755855.9499002</v>
      </c>
      <c r="I43" s="121">
        <v>37</v>
      </c>
    </row>
    <row r="44" spans="1:11" ht="18" x14ac:dyDescent="0.4">
      <c r="A44" s="120"/>
      <c r="B44" s="122" t="s">
        <v>919</v>
      </c>
      <c r="C44" s="97"/>
      <c r="D44" s="98">
        <f>SUM(D7:D43)</f>
        <v>106112941962.9575</v>
      </c>
      <c r="E44" s="98">
        <f t="shared" ref="E44:H44" si="1">SUM(E7:E43)</f>
        <v>-1051685632.3325</v>
      </c>
      <c r="F44" s="98">
        <f t="shared" si="1"/>
        <v>216310057.05429992</v>
      </c>
      <c r="G44" s="98">
        <f t="shared" si="1"/>
        <v>37369201074.083008</v>
      </c>
      <c r="H44" s="98">
        <f t="shared" si="1"/>
        <v>142646767461.7623</v>
      </c>
      <c r="I44" s="121"/>
    </row>
    <row r="45" spans="1:11" ht="18" x14ac:dyDescent="0.4">
      <c r="A45" s="150"/>
      <c r="B45" s="150"/>
      <c r="C45" s="150"/>
      <c r="D45" s="150"/>
      <c r="E45" s="150"/>
      <c r="F45" s="150"/>
      <c r="G45" s="150"/>
      <c r="H45" s="150"/>
      <c r="I45" s="150"/>
    </row>
    <row r="46" spans="1:11" x14ac:dyDescent="0.25">
      <c r="A46" s="151"/>
      <c r="B46" s="151"/>
      <c r="C46" s="151"/>
      <c r="D46" s="151"/>
      <c r="E46" s="151"/>
      <c r="F46" s="151"/>
      <c r="G46" s="151"/>
      <c r="H46" s="151"/>
      <c r="I46" s="151"/>
      <c r="K46" s="30"/>
    </row>
    <row r="47" spans="1:11" ht="22.5" x14ac:dyDescent="0.45">
      <c r="A47" s="144" t="s">
        <v>920</v>
      </c>
      <c r="B47" s="144"/>
      <c r="C47" s="144"/>
      <c r="D47" s="144"/>
      <c r="E47" s="144"/>
      <c r="F47" s="144"/>
      <c r="G47" s="144"/>
      <c r="H47" s="144"/>
      <c r="I47" s="144"/>
      <c r="J47" s="31"/>
    </row>
    <row r="49" spans="8:8" x14ac:dyDescent="0.25">
      <c r="H49" s="31"/>
    </row>
  </sheetData>
  <mergeCells count="6">
    <mergeCell ref="A47:I47"/>
    <mergeCell ref="A1:I1"/>
    <mergeCell ref="A2:I2"/>
    <mergeCell ref="A3:I3"/>
    <mergeCell ref="A45:I45"/>
    <mergeCell ref="A46:I46"/>
  </mergeCells>
  <pageMargins left="0.7" right="0.7" top="0.75" bottom="0.75" header="0.3" footer="0.3"/>
  <pageSetup scale="5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>
    <pageSetUpPr fitToPage="1"/>
  </sheetPr>
  <dimension ref="A1:T414"/>
  <sheetViews>
    <sheetView tabSelected="1" topLeftCell="L402" workbookViewId="0">
      <selection activeCell="T28" sqref="T28"/>
    </sheetView>
  </sheetViews>
  <sheetFormatPr defaultRowHeight="12.5" x14ac:dyDescent="0.25"/>
  <cols>
    <col min="1" max="1" width="9.26953125" bestFit="1" customWidth="1"/>
    <col min="2" max="2" width="13.81640625" bestFit="1" customWidth="1"/>
    <col min="3" max="3" width="6.1796875" customWidth="1"/>
    <col min="4" max="4" width="23.81640625" bestFit="1" customWidth="1"/>
    <col min="5" max="5" width="17.1796875" customWidth="1"/>
    <col min="6" max="6" width="20.453125" customWidth="1"/>
    <col min="7" max="7" width="19.81640625" customWidth="1"/>
    <col min="8" max="8" width="18.453125" customWidth="1"/>
    <col min="9" max="9" width="19.7265625" bestFit="1" customWidth="1"/>
    <col min="10" max="10" width="0.7265625" customWidth="1"/>
    <col min="11" max="11" width="4.7265625" style="17" customWidth="1"/>
    <col min="12" max="12" width="13" customWidth="1"/>
    <col min="13" max="13" width="9.453125" bestFit="1" customWidth="1"/>
    <col min="14" max="14" width="22.26953125" customWidth="1"/>
    <col min="15" max="16" width="18.7265625" customWidth="1"/>
    <col min="17" max="17" width="21.81640625" customWidth="1"/>
    <col min="18" max="18" width="18.7265625" customWidth="1"/>
    <col min="19" max="19" width="22.1796875" bestFit="1" customWidth="1"/>
    <col min="20" max="20" width="16.54296875" bestFit="1" customWidth="1"/>
  </cols>
  <sheetData>
    <row r="1" spans="1:19" ht="25" x14ac:dyDescent="0.5">
      <c r="A1" s="163" t="s">
        <v>20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</row>
    <row r="2" spans="1:19" ht="25" hidden="1" x14ac:dyDescent="0.5">
      <c r="A2" s="27"/>
      <c r="B2" s="27"/>
      <c r="C2" s="27"/>
      <c r="D2" s="27"/>
      <c r="E2" s="27"/>
      <c r="F2" s="44"/>
      <c r="G2" s="27"/>
      <c r="H2" s="27"/>
      <c r="I2" s="27"/>
      <c r="J2" s="27"/>
      <c r="K2" s="27"/>
      <c r="L2" s="27"/>
      <c r="M2" s="27"/>
      <c r="N2" s="27"/>
      <c r="O2" s="27"/>
      <c r="P2" s="44"/>
      <c r="Q2" s="27"/>
      <c r="R2" s="27"/>
      <c r="S2" s="27"/>
    </row>
    <row r="3" spans="1:19" ht="17.5" x14ac:dyDescent="0.35">
      <c r="J3" s="23" t="s">
        <v>14</v>
      </c>
    </row>
    <row r="4" spans="1:19" ht="45" customHeight="1" x14ac:dyDescent="0.4">
      <c r="B4" s="164" t="s">
        <v>927</v>
      </c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</row>
    <row r="5" spans="1:19" x14ac:dyDescent="0.25">
      <c r="J5" s="17">
        <v>0</v>
      </c>
    </row>
    <row r="6" spans="1:19" ht="91.5" customHeight="1" x14ac:dyDescent="0.3">
      <c r="A6" s="13" t="s">
        <v>0</v>
      </c>
      <c r="B6" s="3" t="s">
        <v>7</v>
      </c>
      <c r="C6" s="3" t="s">
        <v>0</v>
      </c>
      <c r="D6" s="3" t="s">
        <v>8</v>
      </c>
      <c r="E6" s="3" t="s">
        <v>4</v>
      </c>
      <c r="F6" s="3" t="s">
        <v>881</v>
      </c>
      <c r="G6" s="3" t="s">
        <v>24</v>
      </c>
      <c r="H6" s="3" t="s">
        <v>9</v>
      </c>
      <c r="I6" s="3" t="s">
        <v>15</v>
      </c>
      <c r="J6" s="11"/>
      <c r="K6" s="18"/>
      <c r="L6" s="3" t="s">
        <v>7</v>
      </c>
      <c r="M6" s="3" t="s">
        <v>0</v>
      </c>
      <c r="N6" s="3" t="s">
        <v>8</v>
      </c>
      <c r="O6" s="3" t="s">
        <v>4</v>
      </c>
      <c r="P6" s="3" t="s">
        <v>881</v>
      </c>
      <c r="Q6" s="3" t="s">
        <v>24</v>
      </c>
      <c r="R6" s="3" t="s">
        <v>9</v>
      </c>
      <c r="S6" s="3" t="s">
        <v>15</v>
      </c>
    </row>
    <row r="7" spans="1:19" ht="15" x14ac:dyDescent="0.3">
      <c r="A7" s="1"/>
      <c r="B7" s="1"/>
      <c r="C7" s="1"/>
      <c r="D7" s="1"/>
      <c r="E7" s="119" t="s">
        <v>903</v>
      </c>
      <c r="F7" s="119" t="s">
        <v>903</v>
      </c>
      <c r="G7" s="119" t="s">
        <v>903</v>
      </c>
      <c r="H7" s="119" t="s">
        <v>903</v>
      </c>
      <c r="I7" s="119" t="s">
        <v>903</v>
      </c>
      <c r="J7" s="11"/>
      <c r="K7" s="18"/>
      <c r="L7" s="4"/>
      <c r="M7" s="4"/>
      <c r="N7" s="4"/>
      <c r="O7" s="119" t="s">
        <v>903</v>
      </c>
      <c r="P7" s="119" t="s">
        <v>903</v>
      </c>
      <c r="Q7" s="119" t="s">
        <v>903</v>
      </c>
      <c r="R7" s="119" t="s">
        <v>903</v>
      </c>
      <c r="S7" s="119" t="s">
        <v>903</v>
      </c>
    </row>
    <row r="8" spans="1:19" ht="25" customHeight="1" x14ac:dyDescent="0.25">
      <c r="A8" s="158">
        <v>1</v>
      </c>
      <c r="B8" s="155" t="s">
        <v>25</v>
      </c>
      <c r="C8" s="1">
        <v>1</v>
      </c>
      <c r="D8" s="5" t="s">
        <v>64</v>
      </c>
      <c r="E8" s="5">
        <v>112835783.4981</v>
      </c>
      <c r="F8" s="5">
        <v>0</v>
      </c>
      <c r="G8" s="5">
        <v>230014.4951</v>
      </c>
      <c r="H8" s="5">
        <v>33471975.327599999</v>
      </c>
      <c r="I8" s="6">
        <f>SUM(E8:H8)</f>
        <v>146537773.32080001</v>
      </c>
      <c r="J8" s="11"/>
      <c r="K8" s="165">
        <v>19</v>
      </c>
      <c r="L8" s="155" t="s">
        <v>43</v>
      </c>
      <c r="M8" s="12">
        <v>26</v>
      </c>
      <c r="N8" s="5" t="s">
        <v>445</v>
      </c>
      <c r="O8" s="5">
        <v>119451623.19</v>
      </c>
      <c r="P8" s="5">
        <v>0</v>
      </c>
      <c r="Q8" s="5">
        <v>243500.81099999999</v>
      </c>
      <c r="R8" s="5">
        <v>36064925.806000002</v>
      </c>
      <c r="S8" s="6">
        <f>SUM(O8:R8)</f>
        <v>155760049.80700001</v>
      </c>
    </row>
    <row r="9" spans="1:19" ht="25" customHeight="1" x14ac:dyDescent="0.25">
      <c r="A9" s="158"/>
      <c r="B9" s="156"/>
      <c r="C9" s="1">
        <v>2</v>
      </c>
      <c r="D9" s="5" t="s">
        <v>65</v>
      </c>
      <c r="E9" s="5">
        <v>188251805.5562</v>
      </c>
      <c r="F9" s="5">
        <v>0</v>
      </c>
      <c r="G9" s="5">
        <v>383749.22080000001</v>
      </c>
      <c r="H9" s="5">
        <v>58810199.451300003</v>
      </c>
      <c r="I9" s="6">
        <f t="shared" ref="I9:I72" si="0">SUM(E9:H9)</f>
        <v>247445754.22830001</v>
      </c>
      <c r="J9" s="11"/>
      <c r="K9" s="165"/>
      <c r="L9" s="156"/>
      <c r="M9" s="12">
        <v>27</v>
      </c>
      <c r="N9" s="5" t="s">
        <v>446</v>
      </c>
      <c r="O9" s="5">
        <v>116982999.8318</v>
      </c>
      <c r="P9" s="5">
        <v>0</v>
      </c>
      <c r="Q9" s="5">
        <v>238468.5496</v>
      </c>
      <c r="R9" s="5">
        <v>38754655.297200002</v>
      </c>
      <c r="S9" s="6">
        <f t="shared" ref="S9:S72" si="1">SUM(O9:R9)</f>
        <v>155976123.67860001</v>
      </c>
    </row>
    <row r="10" spans="1:19" ht="25" customHeight="1" x14ac:dyDescent="0.25">
      <c r="A10" s="158"/>
      <c r="B10" s="156"/>
      <c r="C10" s="1">
        <v>3</v>
      </c>
      <c r="D10" s="5" t="s">
        <v>66</v>
      </c>
      <c r="E10" s="5">
        <v>132455871.706</v>
      </c>
      <c r="F10" s="5">
        <v>0</v>
      </c>
      <c r="G10" s="5">
        <v>270009.82760000002</v>
      </c>
      <c r="H10" s="5">
        <v>38495185.113200001</v>
      </c>
      <c r="I10" s="6">
        <f t="shared" si="0"/>
        <v>171221066.64680001</v>
      </c>
      <c r="J10" s="11"/>
      <c r="K10" s="165"/>
      <c r="L10" s="156"/>
      <c r="M10" s="12">
        <v>28</v>
      </c>
      <c r="N10" s="5" t="s">
        <v>447</v>
      </c>
      <c r="O10" s="5">
        <v>117088895.47390001</v>
      </c>
      <c r="P10" s="5">
        <v>0</v>
      </c>
      <c r="Q10" s="5">
        <v>238684.4167</v>
      </c>
      <c r="R10" s="5">
        <v>38115681.355599999</v>
      </c>
      <c r="S10" s="6">
        <f t="shared" si="1"/>
        <v>155443261.24620003</v>
      </c>
    </row>
    <row r="11" spans="1:19" ht="25" customHeight="1" x14ac:dyDescent="0.25">
      <c r="A11" s="158"/>
      <c r="B11" s="156"/>
      <c r="C11" s="1">
        <v>4</v>
      </c>
      <c r="D11" s="5" t="s">
        <v>67</v>
      </c>
      <c r="E11" s="5">
        <v>134958187.52110001</v>
      </c>
      <c r="F11" s="5">
        <v>0</v>
      </c>
      <c r="G11" s="5">
        <v>275110.77069999999</v>
      </c>
      <c r="H11" s="5">
        <v>40249600.278700002</v>
      </c>
      <c r="I11" s="6">
        <f t="shared" si="0"/>
        <v>175482898.57050002</v>
      </c>
      <c r="J11" s="11"/>
      <c r="K11" s="165"/>
      <c r="L11" s="156"/>
      <c r="M11" s="12">
        <v>29</v>
      </c>
      <c r="N11" s="5" t="s">
        <v>448</v>
      </c>
      <c r="O11" s="5">
        <v>138769772.19479999</v>
      </c>
      <c r="P11" s="5">
        <v>0</v>
      </c>
      <c r="Q11" s="5">
        <v>282880.64380000002</v>
      </c>
      <c r="R11" s="5">
        <v>44985652.377700001</v>
      </c>
      <c r="S11" s="6">
        <f t="shared" si="1"/>
        <v>184038305.21629998</v>
      </c>
    </row>
    <row r="12" spans="1:19" ht="25" customHeight="1" x14ac:dyDescent="0.25">
      <c r="A12" s="158"/>
      <c r="B12" s="156"/>
      <c r="C12" s="1">
        <v>5</v>
      </c>
      <c r="D12" s="5" t="s">
        <v>68</v>
      </c>
      <c r="E12" s="5">
        <v>122838382.3504</v>
      </c>
      <c r="F12" s="5">
        <v>0</v>
      </c>
      <c r="G12" s="5">
        <v>250404.68210000001</v>
      </c>
      <c r="H12" s="5">
        <v>35915181.656099997</v>
      </c>
      <c r="I12" s="6">
        <f t="shared" si="0"/>
        <v>159003968.6886</v>
      </c>
      <c r="J12" s="11"/>
      <c r="K12" s="165"/>
      <c r="L12" s="156"/>
      <c r="M12" s="12">
        <v>30</v>
      </c>
      <c r="N12" s="5" t="s">
        <v>449</v>
      </c>
      <c r="O12" s="5">
        <v>139855365.028</v>
      </c>
      <c r="P12" s="5">
        <v>0</v>
      </c>
      <c r="Q12" s="5">
        <v>285093.6128</v>
      </c>
      <c r="R12" s="5">
        <v>44296460.754799999</v>
      </c>
      <c r="S12" s="6">
        <f t="shared" si="1"/>
        <v>184436919.39559999</v>
      </c>
    </row>
    <row r="13" spans="1:19" ht="25" customHeight="1" x14ac:dyDescent="0.25">
      <c r="A13" s="158"/>
      <c r="B13" s="156"/>
      <c r="C13" s="1">
        <v>6</v>
      </c>
      <c r="D13" s="5" t="s">
        <v>69</v>
      </c>
      <c r="E13" s="5">
        <v>126860297.7439</v>
      </c>
      <c r="F13" s="5">
        <v>0</v>
      </c>
      <c r="G13" s="5">
        <v>258603.31200000001</v>
      </c>
      <c r="H13" s="5">
        <v>37175909.760200001</v>
      </c>
      <c r="I13" s="6">
        <f t="shared" si="0"/>
        <v>164294810.8161</v>
      </c>
      <c r="J13" s="11"/>
      <c r="K13" s="165"/>
      <c r="L13" s="156"/>
      <c r="M13" s="12">
        <v>31</v>
      </c>
      <c r="N13" s="5" t="s">
        <v>49</v>
      </c>
      <c r="O13" s="5">
        <v>241806219.77680001</v>
      </c>
      <c r="P13" s="5">
        <v>0</v>
      </c>
      <c r="Q13" s="5">
        <v>492919.30119999999</v>
      </c>
      <c r="R13" s="5">
        <v>74961683.603599995</v>
      </c>
      <c r="S13" s="6">
        <f t="shared" si="1"/>
        <v>317260822.68159997</v>
      </c>
    </row>
    <row r="14" spans="1:19" ht="25" customHeight="1" x14ac:dyDescent="0.25">
      <c r="A14" s="158"/>
      <c r="B14" s="156"/>
      <c r="C14" s="1">
        <v>7</v>
      </c>
      <c r="D14" s="5" t="s">
        <v>70</v>
      </c>
      <c r="E14" s="5">
        <v>123088467.76440001</v>
      </c>
      <c r="F14" s="5">
        <v>0</v>
      </c>
      <c r="G14" s="5">
        <v>250914.47839999999</v>
      </c>
      <c r="H14" s="5">
        <v>35656404.417999998</v>
      </c>
      <c r="I14" s="6">
        <f t="shared" si="0"/>
        <v>158995786.66080001</v>
      </c>
      <c r="J14" s="11"/>
      <c r="K14" s="165"/>
      <c r="L14" s="156"/>
      <c r="M14" s="12">
        <v>32</v>
      </c>
      <c r="N14" s="5" t="s">
        <v>450</v>
      </c>
      <c r="O14" s="5">
        <v>121115396.3576</v>
      </c>
      <c r="P14" s="5">
        <v>0</v>
      </c>
      <c r="Q14" s="5">
        <v>246892.39420000001</v>
      </c>
      <c r="R14" s="5">
        <v>38821772.389600001</v>
      </c>
      <c r="S14" s="6">
        <f t="shared" si="1"/>
        <v>160184061.14140001</v>
      </c>
    </row>
    <row r="15" spans="1:19" ht="25" customHeight="1" x14ac:dyDescent="0.25">
      <c r="A15" s="158"/>
      <c r="B15" s="156"/>
      <c r="C15" s="1">
        <v>8</v>
      </c>
      <c r="D15" s="5" t="s">
        <v>71</v>
      </c>
      <c r="E15" s="5">
        <v>120018931.3627</v>
      </c>
      <c r="F15" s="5">
        <v>0</v>
      </c>
      <c r="G15" s="5">
        <v>244657.26240000001</v>
      </c>
      <c r="H15" s="5">
        <v>34028935.0656</v>
      </c>
      <c r="I15" s="6">
        <f t="shared" si="0"/>
        <v>154292523.69069999</v>
      </c>
      <c r="J15" s="11"/>
      <c r="K15" s="165"/>
      <c r="L15" s="156"/>
      <c r="M15" s="12">
        <v>33</v>
      </c>
      <c r="N15" s="5" t="s">
        <v>451</v>
      </c>
      <c r="O15" s="5">
        <v>119864401.2679</v>
      </c>
      <c r="P15" s="5">
        <v>0</v>
      </c>
      <c r="Q15" s="5">
        <v>244342.25459999999</v>
      </c>
      <c r="R15" s="5">
        <v>35566112.856899999</v>
      </c>
      <c r="S15" s="6">
        <f t="shared" si="1"/>
        <v>155674856.37940001</v>
      </c>
    </row>
    <row r="16" spans="1:19" ht="25" customHeight="1" x14ac:dyDescent="0.25">
      <c r="A16" s="158"/>
      <c r="B16" s="156"/>
      <c r="C16" s="1">
        <v>9</v>
      </c>
      <c r="D16" s="5" t="s">
        <v>72</v>
      </c>
      <c r="E16" s="5">
        <v>129483335.5959</v>
      </c>
      <c r="F16" s="5">
        <v>0</v>
      </c>
      <c r="G16" s="5">
        <v>263950.34570000001</v>
      </c>
      <c r="H16" s="5">
        <v>37992367.564199999</v>
      </c>
      <c r="I16" s="6">
        <f t="shared" si="0"/>
        <v>167739653.50580001</v>
      </c>
      <c r="J16" s="11"/>
      <c r="K16" s="165"/>
      <c r="L16" s="156"/>
      <c r="M16" s="12">
        <v>34</v>
      </c>
      <c r="N16" s="5" t="s">
        <v>452</v>
      </c>
      <c r="O16" s="5">
        <v>143480724.11719999</v>
      </c>
      <c r="P16" s="5">
        <v>0</v>
      </c>
      <c r="Q16" s="5">
        <v>292483.86709999997</v>
      </c>
      <c r="R16" s="5">
        <v>45413583.910599999</v>
      </c>
      <c r="S16" s="6">
        <f t="shared" si="1"/>
        <v>189186791.89489999</v>
      </c>
    </row>
    <row r="17" spans="1:20" ht="25" customHeight="1" x14ac:dyDescent="0.25">
      <c r="A17" s="158"/>
      <c r="B17" s="156"/>
      <c r="C17" s="1">
        <v>10</v>
      </c>
      <c r="D17" s="5" t="s">
        <v>73</v>
      </c>
      <c r="E17" s="5">
        <v>131399385.7772</v>
      </c>
      <c r="F17" s="5">
        <v>0</v>
      </c>
      <c r="G17" s="5">
        <v>267856.19270000001</v>
      </c>
      <c r="H17" s="5">
        <v>39394858.500699997</v>
      </c>
      <c r="I17" s="6">
        <f t="shared" si="0"/>
        <v>171062100.47060001</v>
      </c>
      <c r="J17" s="11"/>
      <c r="K17" s="165"/>
      <c r="L17" s="156"/>
      <c r="M17" s="12">
        <v>35</v>
      </c>
      <c r="N17" s="5" t="s">
        <v>453</v>
      </c>
      <c r="O17" s="5">
        <v>118385426.91689999</v>
      </c>
      <c r="P17" s="5">
        <v>0</v>
      </c>
      <c r="Q17" s="5">
        <v>241327.3817</v>
      </c>
      <c r="R17" s="5">
        <v>38434767.866400003</v>
      </c>
      <c r="S17" s="6">
        <f t="shared" si="1"/>
        <v>157061522.16499999</v>
      </c>
    </row>
    <row r="18" spans="1:20" ht="25" customHeight="1" x14ac:dyDescent="0.25">
      <c r="A18" s="158"/>
      <c r="B18" s="156"/>
      <c r="C18" s="1">
        <v>11</v>
      </c>
      <c r="D18" s="5" t="s">
        <v>74</v>
      </c>
      <c r="E18" s="5">
        <v>143695738.79800001</v>
      </c>
      <c r="F18" s="5">
        <v>0</v>
      </c>
      <c r="G18" s="5">
        <v>292922.17219999997</v>
      </c>
      <c r="H18" s="5">
        <v>44497119.086000003</v>
      </c>
      <c r="I18" s="6">
        <f t="shared" si="0"/>
        <v>188485780.0562</v>
      </c>
      <c r="J18" s="11"/>
      <c r="K18" s="165"/>
      <c r="L18" s="156"/>
      <c r="M18" s="12">
        <v>36</v>
      </c>
      <c r="N18" s="5" t="s">
        <v>454</v>
      </c>
      <c r="O18" s="5">
        <v>149838399.16639999</v>
      </c>
      <c r="P18" s="5">
        <v>0</v>
      </c>
      <c r="Q18" s="5">
        <v>305443.91729999997</v>
      </c>
      <c r="R18" s="5">
        <v>47489488.346900001</v>
      </c>
      <c r="S18" s="6">
        <f t="shared" si="1"/>
        <v>197633331.43059999</v>
      </c>
    </row>
    <row r="19" spans="1:20" ht="25" customHeight="1" x14ac:dyDescent="0.25">
      <c r="A19" s="158"/>
      <c r="B19" s="156"/>
      <c r="C19" s="1">
        <v>12</v>
      </c>
      <c r="D19" s="5" t="s">
        <v>75</v>
      </c>
      <c r="E19" s="5">
        <v>138353451.8858</v>
      </c>
      <c r="F19" s="5">
        <v>0</v>
      </c>
      <c r="G19" s="5">
        <v>282031.97950000002</v>
      </c>
      <c r="H19" s="5">
        <v>42453812.092</v>
      </c>
      <c r="I19" s="6">
        <f t="shared" si="0"/>
        <v>181089295.95730001</v>
      </c>
      <c r="J19" s="11"/>
      <c r="K19" s="165"/>
      <c r="L19" s="156"/>
      <c r="M19" s="12">
        <v>37</v>
      </c>
      <c r="N19" s="5" t="s">
        <v>455</v>
      </c>
      <c r="O19" s="5">
        <v>131582135.38</v>
      </c>
      <c r="P19" s="5">
        <v>0</v>
      </c>
      <c r="Q19" s="5">
        <v>268228.72580000001</v>
      </c>
      <c r="R19" s="5">
        <v>43411364.110399999</v>
      </c>
      <c r="S19" s="6">
        <f t="shared" si="1"/>
        <v>175261728.21619999</v>
      </c>
    </row>
    <row r="20" spans="1:20" ht="25" customHeight="1" x14ac:dyDescent="0.25">
      <c r="A20" s="158"/>
      <c r="B20" s="156"/>
      <c r="C20" s="1">
        <v>13</v>
      </c>
      <c r="D20" s="5" t="s">
        <v>76</v>
      </c>
      <c r="E20" s="5">
        <v>105649747.6084</v>
      </c>
      <c r="F20" s="5">
        <v>0</v>
      </c>
      <c r="G20" s="5">
        <v>215365.84049999999</v>
      </c>
      <c r="H20" s="5">
        <v>31480087.394900002</v>
      </c>
      <c r="I20" s="6">
        <f t="shared" si="0"/>
        <v>137345200.84380001</v>
      </c>
      <c r="J20" s="11"/>
      <c r="K20" s="165"/>
      <c r="L20" s="156"/>
      <c r="M20" s="12">
        <v>38</v>
      </c>
      <c r="N20" s="5" t="s">
        <v>456</v>
      </c>
      <c r="O20" s="5">
        <v>136826161.43340001</v>
      </c>
      <c r="P20" s="5">
        <v>0</v>
      </c>
      <c r="Q20" s="5">
        <v>278918.61479999998</v>
      </c>
      <c r="R20" s="5">
        <v>44902997.438100003</v>
      </c>
      <c r="S20" s="6">
        <f t="shared" si="1"/>
        <v>182008077.48630002</v>
      </c>
    </row>
    <row r="21" spans="1:20" ht="25" customHeight="1" x14ac:dyDescent="0.25">
      <c r="A21" s="158"/>
      <c r="B21" s="156"/>
      <c r="C21" s="1">
        <v>14</v>
      </c>
      <c r="D21" s="5" t="s">
        <v>77</v>
      </c>
      <c r="E21" s="5">
        <v>99824580.751900002</v>
      </c>
      <c r="F21" s="5">
        <v>0</v>
      </c>
      <c r="G21" s="5">
        <v>203491.30239999999</v>
      </c>
      <c r="H21" s="5">
        <v>29577662.221299998</v>
      </c>
      <c r="I21" s="6">
        <f t="shared" si="0"/>
        <v>129605734.27559999</v>
      </c>
      <c r="J21" s="11"/>
      <c r="K21" s="165"/>
      <c r="L21" s="156"/>
      <c r="M21" s="12">
        <v>39</v>
      </c>
      <c r="N21" s="5" t="s">
        <v>457</v>
      </c>
      <c r="O21" s="5">
        <v>107716877.4338</v>
      </c>
      <c r="P21" s="5">
        <v>0</v>
      </c>
      <c r="Q21" s="5">
        <v>219579.6617</v>
      </c>
      <c r="R21" s="5">
        <v>35000983.735299997</v>
      </c>
      <c r="S21" s="6">
        <f t="shared" si="1"/>
        <v>142937440.8308</v>
      </c>
    </row>
    <row r="22" spans="1:20" ht="25" customHeight="1" x14ac:dyDescent="0.25">
      <c r="A22" s="158"/>
      <c r="B22" s="156"/>
      <c r="C22" s="1">
        <v>15</v>
      </c>
      <c r="D22" s="5" t="s">
        <v>78</v>
      </c>
      <c r="E22" s="5">
        <v>103946628.6169</v>
      </c>
      <c r="F22" s="5">
        <v>0</v>
      </c>
      <c r="G22" s="5">
        <v>211894.05129999999</v>
      </c>
      <c r="H22" s="5">
        <v>31955593.5733</v>
      </c>
      <c r="I22" s="6">
        <f t="shared" si="0"/>
        <v>136114116.24149999</v>
      </c>
      <c r="J22" s="11"/>
      <c r="K22" s="165"/>
      <c r="L22" s="156"/>
      <c r="M22" s="12">
        <v>40</v>
      </c>
      <c r="N22" s="5" t="s">
        <v>458</v>
      </c>
      <c r="O22" s="5">
        <v>118761682.71789999</v>
      </c>
      <c r="P22" s="5">
        <v>0</v>
      </c>
      <c r="Q22" s="5">
        <v>242094.375</v>
      </c>
      <c r="R22" s="5">
        <v>39802178.5088</v>
      </c>
      <c r="S22" s="6">
        <f t="shared" si="1"/>
        <v>158805955.60170001</v>
      </c>
    </row>
    <row r="23" spans="1:20" ht="25" customHeight="1" x14ac:dyDescent="0.25">
      <c r="A23" s="158"/>
      <c r="B23" s="156"/>
      <c r="C23" s="1">
        <v>16</v>
      </c>
      <c r="D23" s="5" t="s">
        <v>79</v>
      </c>
      <c r="E23" s="5">
        <v>154950902.92039999</v>
      </c>
      <c r="F23" s="5">
        <v>0</v>
      </c>
      <c r="G23" s="5">
        <v>315865.69959999999</v>
      </c>
      <c r="H23" s="5">
        <v>42536146.663599998</v>
      </c>
      <c r="I23" s="6">
        <f t="shared" si="0"/>
        <v>197802915.2836</v>
      </c>
      <c r="J23" s="11"/>
      <c r="K23" s="165"/>
      <c r="L23" s="156"/>
      <c r="M23" s="12">
        <v>41</v>
      </c>
      <c r="N23" s="5" t="s">
        <v>459</v>
      </c>
      <c r="O23" s="5">
        <v>146437372.5095</v>
      </c>
      <c r="P23" s="5">
        <v>0</v>
      </c>
      <c r="Q23" s="5">
        <v>298510.96220000001</v>
      </c>
      <c r="R23" s="5">
        <v>45733951.893399999</v>
      </c>
      <c r="S23" s="6">
        <f t="shared" si="1"/>
        <v>192469835.36509997</v>
      </c>
    </row>
    <row r="24" spans="1:20" ht="25" customHeight="1" x14ac:dyDescent="0.25">
      <c r="A24" s="158"/>
      <c r="B24" s="157"/>
      <c r="C24" s="1">
        <v>17</v>
      </c>
      <c r="D24" s="5" t="s">
        <v>80</v>
      </c>
      <c r="E24" s="5">
        <v>133886669.8926</v>
      </c>
      <c r="F24" s="5">
        <v>0</v>
      </c>
      <c r="G24" s="5">
        <v>272926.4939</v>
      </c>
      <c r="H24" s="5">
        <v>35961394.737599999</v>
      </c>
      <c r="I24" s="6">
        <f t="shared" si="0"/>
        <v>170120991.1241</v>
      </c>
      <c r="J24" s="11"/>
      <c r="K24" s="165"/>
      <c r="L24" s="156"/>
      <c r="M24" s="12">
        <v>42</v>
      </c>
      <c r="N24" s="5" t="s">
        <v>460</v>
      </c>
      <c r="O24" s="5">
        <v>171210429.95039999</v>
      </c>
      <c r="P24" s="5">
        <v>0</v>
      </c>
      <c r="Q24" s="5">
        <v>349010.56540000002</v>
      </c>
      <c r="R24" s="5">
        <v>56779839.478600003</v>
      </c>
      <c r="S24" s="6">
        <f t="shared" si="1"/>
        <v>228339279.99439999</v>
      </c>
    </row>
    <row r="25" spans="1:20" ht="25" customHeight="1" x14ac:dyDescent="0.3">
      <c r="A25" s="1"/>
      <c r="B25" s="141" t="s">
        <v>813</v>
      </c>
      <c r="C25" s="142"/>
      <c r="D25" s="143"/>
      <c r="E25" s="14">
        <f>SUM(E8:E24)</f>
        <v>2202498169.3498998</v>
      </c>
      <c r="F25" s="14">
        <f t="shared" ref="F25:I25" si="2">SUM(F8:F24)</f>
        <v>0</v>
      </c>
      <c r="G25" s="14">
        <f t="shared" si="2"/>
        <v>4489768.1268999996</v>
      </c>
      <c r="H25" s="14">
        <f t="shared" si="2"/>
        <v>649652432.90429997</v>
      </c>
      <c r="I25" s="14">
        <f t="shared" si="2"/>
        <v>2856640370.3811002</v>
      </c>
      <c r="J25" s="11"/>
      <c r="K25" s="165"/>
      <c r="L25" s="156"/>
      <c r="M25" s="12">
        <v>43</v>
      </c>
      <c r="N25" s="5" t="s">
        <v>461</v>
      </c>
      <c r="O25" s="5">
        <v>111732264.1489</v>
      </c>
      <c r="P25" s="5">
        <v>0</v>
      </c>
      <c r="Q25" s="5">
        <v>227764.98310000001</v>
      </c>
      <c r="R25" s="5">
        <v>37488080.477399997</v>
      </c>
      <c r="S25" s="6">
        <f t="shared" si="1"/>
        <v>149448109.6094</v>
      </c>
      <c r="T25">
        <v>4608328430.8026009</v>
      </c>
    </row>
    <row r="26" spans="1:20" ht="25" customHeight="1" x14ac:dyDescent="0.25">
      <c r="A26" s="158">
        <v>2</v>
      </c>
      <c r="B26" s="155" t="s">
        <v>26</v>
      </c>
      <c r="C26" s="1">
        <v>1</v>
      </c>
      <c r="D26" s="5" t="s">
        <v>81</v>
      </c>
      <c r="E26" s="5">
        <v>137305148.77020001</v>
      </c>
      <c r="F26" s="5">
        <v>0</v>
      </c>
      <c r="G26" s="5">
        <v>279895.02519999997</v>
      </c>
      <c r="H26" s="5">
        <v>39247727.539099999</v>
      </c>
      <c r="I26" s="6">
        <f t="shared" si="0"/>
        <v>176832771.33450001</v>
      </c>
      <c r="J26" s="11"/>
      <c r="K26" s="165"/>
      <c r="L26" s="157"/>
      <c r="M26" s="12">
        <v>44</v>
      </c>
      <c r="N26" s="5" t="s">
        <v>462</v>
      </c>
      <c r="O26" s="5">
        <v>131381589.1014</v>
      </c>
      <c r="P26" s="5">
        <v>0</v>
      </c>
      <c r="Q26" s="5">
        <v>267819.91440000001</v>
      </c>
      <c r="R26" s="5">
        <v>42005429.218199998</v>
      </c>
      <c r="S26" s="6">
        <f t="shared" si="1"/>
        <v>173654838.234</v>
      </c>
      <c r="T26" s="30">
        <f>SUM(S8:S26)</f>
        <v>3415581310.3744998</v>
      </c>
    </row>
    <row r="27" spans="1:20" ht="25" customHeight="1" x14ac:dyDescent="0.3">
      <c r="A27" s="158"/>
      <c r="B27" s="156"/>
      <c r="C27" s="1">
        <v>2</v>
      </c>
      <c r="D27" s="5" t="s">
        <v>82</v>
      </c>
      <c r="E27" s="5">
        <v>167738476.46720001</v>
      </c>
      <c r="F27" s="5">
        <v>0</v>
      </c>
      <c r="G27" s="5">
        <v>341933.02669999999</v>
      </c>
      <c r="H27" s="5">
        <v>41413094.734499998</v>
      </c>
      <c r="I27" s="6">
        <f t="shared" si="0"/>
        <v>209493504.22839999</v>
      </c>
      <c r="J27" s="11"/>
      <c r="K27" s="25"/>
      <c r="L27" s="141" t="s">
        <v>831</v>
      </c>
      <c r="M27" s="142"/>
      <c r="N27" s="143"/>
      <c r="O27" s="14">
        <f>2582287735.9966+3482078048.74</f>
        <v>6064365784.7365999</v>
      </c>
      <c r="P27" s="14">
        <v>0</v>
      </c>
      <c r="Q27" s="14">
        <f>5263964.9524+7098177.54</f>
        <v>12362142.4924</v>
      </c>
      <c r="R27" s="14">
        <f>828029609.4255+1119152204.52</f>
        <v>1947181813.9454999</v>
      </c>
      <c r="S27" s="14">
        <f>3415581310.3745+4608328430.8</f>
        <v>8023909741.1744995</v>
      </c>
      <c r="T27" s="30">
        <f>T25+T26</f>
        <v>8023909741.1771011</v>
      </c>
    </row>
    <row r="28" spans="1:20" ht="25" customHeight="1" x14ac:dyDescent="0.25">
      <c r="A28" s="158"/>
      <c r="B28" s="156"/>
      <c r="C28" s="1">
        <v>3</v>
      </c>
      <c r="D28" s="5" t="s">
        <v>83</v>
      </c>
      <c r="E28" s="5">
        <v>142829360.76550001</v>
      </c>
      <c r="F28" s="5">
        <v>0</v>
      </c>
      <c r="G28" s="5">
        <v>291156.07020000002</v>
      </c>
      <c r="H28" s="5">
        <v>37953120.520800002</v>
      </c>
      <c r="I28" s="6">
        <f t="shared" si="0"/>
        <v>181073637.3565</v>
      </c>
      <c r="J28" s="11"/>
      <c r="K28" s="152">
        <v>20</v>
      </c>
      <c r="L28" s="155" t="s">
        <v>44</v>
      </c>
      <c r="M28" s="12">
        <v>1</v>
      </c>
      <c r="N28" s="5" t="s">
        <v>463</v>
      </c>
      <c r="O28" s="5">
        <v>133502920.2237</v>
      </c>
      <c r="P28" s="5">
        <v>0</v>
      </c>
      <c r="Q28" s="5">
        <v>272144.22440000001</v>
      </c>
      <c r="R28" s="5">
        <v>36950455.344099998</v>
      </c>
      <c r="S28" s="6">
        <f t="shared" si="1"/>
        <v>170725519.7922</v>
      </c>
    </row>
    <row r="29" spans="1:20" ht="25" customHeight="1" x14ac:dyDescent="0.25">
      <c r="A29" s="158"/>
      <c r="B29" s="156"/>
      <c r="C29" s="1">
        <v>4</v>
      </c>
      <c r="D29" s="5" t="s">
        <v>84</v>
      </c>
      <c r="E29" s="5">
        <v>125049163.3185</v>
      </c>
      <c r="F29" s="5">
        <v>0</v>
      </c>
      <c r="G29" s="5">
        <v>254911.3346</v>
      </c>
      <c r="H29" s="5">
        <v>35222624.2038</v>
      </c>
      <c r="I29" s="6">
        <f t="shared" si="0"/>
        <v>160526698.85690001</v>
      </c>
      <c r="J29" s="11"/>
      <c r="K29" s="153"/>
      <c r="L29" s="156"/>
      <c r="M29" s="12">
        <v>2</v>
      </c>
      <c r="N29" s="5" t="s">
        <v>464</v>
      </c>
      <c r="O29" s="5">
        <v>137566932.45120001</v>
      </c>
      <c r="P29" s="5">
        <v>0</v>
      </c>
      <c r="Q29" s="5">
        <v>280428.66830000002</v>
      </c>
      <c r="R29" s="5">
        <v>39770013.960299999</v>
      </c>
      <c r="S29" s="6">
        <f t="shared" si="1"/>
        <v>177617375.07980001</v>
      </c>
    </row>
    <row r="30" spans="1:20" ht="25" customHeight="1" x14ac:dyDescent="0.25">
      <c r="A30" s="158"/>
      <c r="B30" s="156"/>
      <c r="C30" s="1">
        <v>5</v>
      </c>
      <c r="D30" s="5" t="s">
        <v>85</v>
      </c>
      <c r="E30" s="5">
        <v>123740628.2075</v>
      </c>
      <c r="F30" s="5">
        <v>0</v>
      </c>
      <c r="G30" s="5">
        <v>252243.9002</v>
      </c>
      <c r="H30" s="5">
        <v>36538856.060900003</v>
      </c>
      <c r="I30" s="6">
        <f t="shared" si="0"/>
        <v>160531728.16859999</v>
      </c>
      <c r="J30" s="11"/>
      <c r="K30" s="153"/>
      <c r="L30" s="156"/>
      <c r="M30" s="12">
        <v>3</v>
      </c>
      <c r="N30" s="5" t="s">
        <v>465</v>
      </c>
      <c r="O30" s="5">
        <v>149659826.2033</v>
      </c>
      <c r="P30" s="5">
        <v>0</v>
      </c>
      <c r="Q30" s="5">
        <v>305079.8983</v>
      </c>
      <c r="R30" s="5">
        <v>41724498.931100003</v>
      </c>
      <c r="S30" s="6">
        <f t="shared" si="1"/>
        <v>191689405.0327</v>
      </c>
    </row>
    <row r="31" spans="1:20" ht="25" customHeight="1" x14ac:dyDescent="0.25">
      <c r="A31" s="158"/>
      <c r="B31" s="156"/>
      <c r="C31" s="1">
        <v>6</v>
      </c>
      <c r="D31" s="5" t="s">
        <v>86</v>
      </c>
      <c r="E31" s="5">
        <v>132296562.6864</v>
      </c>
      <c r="F31" s="5">
        <v>0</v>
      </c>
      <c r="G31" s="5">
        <v>269685.07789999997</v>
      </c>
      <c r="H31" s="5">
        <v>39050220.677699998</v>
      </c>
      <c r="I31" s="6">
        <f t="shared" si="0"/>
        <v>171616468.442</v>
      </c>
      <c r="J31" s="11"/>
      <c r="K31" s="153"/>
      <c r="L31" s="156"/>
      <c r="M31" s="12">
        <v>4</v>
      </c>
      <c r="N31" s="5" t="s">
        <v>466</v>
      </c>
      <c r="O31" s="5">
        <v>140320971.18349999</v>
      </c>
      <c r="P31" s="5">
        <v>0</v>
      </c>
      <c r="Q31" s="5">
        <v>286042.74579999998</v>
      </c>
      <c r="R31" s="5">
        <v>40799196.104900002</v>
      </c>
      <c r="S31" s="6">
        <f t="shared" si="1"/>
        <v>181406210.03419998</v>
      </c>
    </row>
    <row r="32" spans="1:20" ht="25" customHeight="1" x14ac:dyDescent="0.25">
      <c r="A32" s="158"/>
      <c r="B32" s="156"/>
      <c r="C32" s="1">
        <v>7</v>
      </c>
      <c r="D32" s="5" t="s">
        <v>87</v>
      </c>
      <c r="E32" s="5">
        <v>144102676.2608</v>
      </c>
      <c r="F32" s="5">
        <v>0</v>
      </c>
      <c r="G32" s="5">
        <v>293751.70970000001</v>
      </c>
      <c r="H32" s="5">
        <v>38356704.086999997</v>
      </c>
      <c r="I32" s="6">
        <f t="shared" si="0"/>
        <v>182753132.0575</v>
      </c>
      <c r="J32" s="11"/>
      <c r="K32" s="153"/>
      <c r="L32" s="156"/>
      <c r="M32" s="12">
        <v>5</v>
      </c>
      <c r="N32" s="5" t="s">
        <v>467</v>
      </c>
      <c r="O32" s="5">
        <v>131230725.63339999</v>
      </c>
      <c r="P32" s="5">
        <v>0</v>
      </c>
      <c r="Q32" s="5">
        <v>267512.38089999999</v>
      </c>
      <c r="R32" s="5">
        <v>37189529.951300003</v>
      </c>
      <c r="S32" s="6">
        <f t="shared" si="1"/>
        <v>168687767.96559998</v>
      </c>
    </row>
    <row r="33" spans="1:19" ht="25" customHeight="1" x14ac:dyDescent="0.25">
      <c r="A33" s="158"/>
      <c r="B33" s="156"/>
      <c r="C33" s="1">
        <v>8</v>
      </c>
      <c r="D33" s="5" t="s">
        <v>88</v>
      </c>
      <c r="E33" s="5">
        <v>150743420.3154</v>
      </c>
      <c r="F33" s="5">
        <v>0</v>
      </c>
      <c r="G33" s="5">
        <v>307288.7929</v>
      </c>
      <c r="H33" s="5">
        <v>38304404.013800003</v>
      </c>
      <c r="I33" s="6">
        <f t="shared" si="0"/>
        <v>189355113.1221</v>
      </c>
      <c r="J33" s="11"/>
      <c r="K33" s="153"/>
      <c r="L33" s="156"/>
      <c r="M33" s="12">
        <v>6</v>
      </c>
      <c r="N33" s="5" t="s">
        <v>468</v>
      </c>
      <c r="O33" s="5">
        <v>122751215.8981</v>
      </c>
      <c r="P33" s="5">
        <v>0</v>
      </c>
      <c r="Q33" s="5">
        <v>250226.99419999999</v>
      </c>
      <c r="R33" s="5">
        <v>36008733.658799998</v>
      </c>
      <c r="S33" s="6">
        <f t="shared" si="1"/>
        <v>159010176.55110002</v>
      </c>
    </row>
    <row r="34" spans="1:19" ht="25" customHeight="1" x14ac:dyDescent="0.25">
      <c r="A34" s="158"/>
      <c r="B34" s="156"/>
      <c r="C34" s="1">
        <v>9</v>
      </c>
      <c r="D34" s="5" t="s">
        <v>792</v>
      </c>
      <c r="E34" s="5">
        <v>131063903.7695</v>
      </c>
      <c r="F34" s="5">
        <v>0</v>
      </c>
      <c r="G34" s="5">
        <v>267172.31640000001</v>
      </c>
      <c r="H34" s="5">
        <v>40689063.093400002</v>
      </c>
      <c r="I34" s="6">
        <f t="shared" si="0"/>
        <v>172020139.17930001</v>
      </c>
      <c r="J34" s="11"/>
      <c r="K34" s="153"/>
      <c r="L34" s="156"/>
      <c r="M34" s="12">
        <v>7</v>
      </c>
      <c r="N34" s="5" t="s">
        <v>469</v>
      </c>
      <c r="O34" s="5">
        <v>123152923.2317</v>
      </c>
      <c r="P34" s="5">
        <v>0</v>
      </c>
      <c r="Q34" s="5">
        <v>251045.8702</v>
      </c>
      <c r="R34" s="5">
        <v>34092772.938000001</v>
      </c>
      <c r="S34" s="6">
        <f t="shared" si="1"/>
        <v>157496742.0399</v>
      </c>
    </row>
    <row r="35" spans="1:19" ht="25" customHeight="1" x14ac:dyDescent="0.25">
      <c r="A35" s="158"/>
      <c r="B35" s="156"/>
      <c r="C35" s="1">
        <v>10</v>
      </c>
      <c r="D35" s="5" t="s">
        <v>89</v>
      </c>
      <c r="E35" s="5">
        <v>117350489.7281</v>
      </c>
      <c r="F35" s="5">
        <v>0</v>
      </c>
      <c r="G35" s="5">
        <v>239217.67370000001</v>
      </c>
      <c r="H35" s="5">
        <v>33845682.613899998</v>
      </c>
      <c r="I35" s="6">
        <f t="shared" si="0"/>
        <v>151435390.01570001</v>
      </c>
      <c r="J35" s="11"/>
      <c r="K35" s="153"/>
      <c r="L35" s="156"/>
      <c r="M35" s="12">
        <v>8</v>
      </c>
      <c r="N35" s="5" t="s">
        <v>470</v>
      </c>
      <c r="O35" s="5">
        <v>131859817.4384</v>
      </c>
      <c r="P35" s="5">
        <v>0</v>
      </c>
      <c r="Q35" s="5">
        <v>268794.77759999997</v>
      </c>
      <c r="R35" s="5">
        <v>36659561.215800002</v>
      </c>
      <c r="S35" s="6">
        <f t="shared" si="1"/>
        <v>168788173.43180001</v>
      </c>
    </row>
    <row r="36" spans="1:19" ht="25" customHeight="1" x14ac:dyDescent="0.25">
      <c r="A36" s="158"/>
      <c r="B36" s="156"/>
      <c r="C36" s="1">
        <v>11</v>
      </c>
      <c r="D36" s="5" t="s">
        <v>90</v>
      </c>
      <c r="E36" s="5">
        <v>119254337.06039999</v>
      </c>
      <c r="F36" s="5">
        <v>0</v>
      </c>
      <c r="G36" s="5">
        <v>243098.64540000001</v>
      </c>
      <c r="H36" s="5">
        <v>35609628.726899996</v>
      </c>
      <c r="I36" s="6">
        <f t="shared" si="0"/>
        <v>155107064.43269998</v>
      </c>
      <c r="J36" s="11"/>
      <c r="K36" s="153"/>
      <c r="L36" s="156"/>
      <c r="M36" s="12">
        <v>9</v>
      </c>
      <c r="N36" s="5" t="s">
        <v>471</v>
      </c>
      <c r="O36" s="5">
        <v>123678239.5131</v>
      </c>
      <c r="P36" s="5">
        <v>0</v>
      </c>
      <c r="Q36" s="5">
        <v>252116.72159999999</v>
      </c>
      <c r="R36" s="5">
        <v>35054837.990199998</v>
      </c>
      <c r="S36" s="6">
        <f t="shared" si="1"/>
        <v>158985194.22490001</v>
      </c>
    </row>
    <row r="37" spans="1:19" ht="25" customHeight="1" x14ac:dyDescent="0.25">
      <c r="A37" s="158"/>
      <c r="B37" s="156"/>
      <c r="C37" s="1">
        <v>12</v>
      </c>
      <c r="D37" s="5" t="s">
        <v>91</v>
      </c>
      <c r="E37" s="5">
        <v>116757673.16249999</v>
      </c>
      <c r="F37" s="5">
        <v>0</v>
      </c>
      <c r="G37" s="5">
        <v>238009.2237</v>
      </c>
      <c r="H37" s="5">
        <v>33718496.524800003</v>
      </c>
      <c r="I37" s="6">
        <f t="shared" si="0"/>
        <v>150714178.91100001</v>
      </c>
      <c r="J37" s="11"/>
      <c r="K37" s="153"/>
      <c r="L37" s="156"/>
      <c r="M37" s="12">
        <v>10</v>
      </c>
      <c r="N37" s="5" t="s">
        <v>472</v>
      </c>
      <c r="O37" s="5">
        <v>149118055.6006</v>
      </c>
      <c r="P37" s="5">
        <v>0</v>
      </c>
      <c r="Q37" s="5">
        <v>303975.5049</v>
      </c>
      <c r="R37" s="5">
        <v>42584927.240699999</v>
      </c>
      <c r="S37" s="6">
        <f t="shared" si="1"/>
        <v>192006958.34620002</v>
      </c>
    </row>
    <row r="38" spans="1:19" ht="25" customHeight="1" x14ac:dyDescent="0.25">
      <c r="A38" s="158"/>
      <c r="B38" s="156"/>
      <c r="C38" s="1">
        <v>13</v>
      </c>
      <c r="D38" s="5" t="s">
        <v>92</v>
      </c>
      <c r="E38" s="5">
        <v>135383032.18009999</v>
      </c>
      <c r="F38" s="5">
        <v>0</v>
      </c>
      <c r="G38" s="5">
        <v>275976.81180000002</v>
      </c>
      <c r="H38" s="5">
        <v>37075472.431999996</v>
      </c>
      <c r="I38" s="6">
        <f t="shared" si="0"/>
        <v>172734481.42390001</v>
      </c>
      <c r="J38" s="11"/>
      <c r="K38" s="153"/>
      <c r="L38" s="156"/>
      <c r="M38" s="12">
        <v>11</v>
      </c>
      <c r="N38" s="5" t="s">
        <v>473</v>
      </c>
      <c r="O38" s="5">
        <v>123069682.2034</v>
      </c>
      <c r="P38" s="5">
        <v>0</v>
      </c>
      <c r="Q38" s="5">
        <v>250876.18419999999</v>
      </c>
      <c r="R38" s="5">
        <v>34599915.454700001</v>
      </c>
      <c r="S38" s="6">
        <f t="shared" si="1"/>
        <v>157920473.8423</v>
      </c>
    </row>
    <row r="39" spans="1:19" ht="25" customHeight="1" x14ac:dyDescent="0.25">
      <c r="A39" s="158"/>
      <c r="B39" s="156"/>
      <c r="C39" s="1">
        <v>14</v>
      </c>
      <c r="D39" s="5" t="s">
        <v>93</v>
      </c>
      <c r="E39" s="5">
        <v>131245831.873</v>
      </c>
      <c r="F39" s="5">
        <v>0</v>
      </c>
      <c r="G39" s="5">
        <v>267543.17479999998</v>
      </c>
      <c r="H39" s="5">
        <v>37249512.338600002</v>
      </c>
      <c r="I39" s="6">
        <f t="shared" si="0"/>
        <v>168762887.38639998</v>
      </c>
      <c r="J39" s="11"/>
      <c r="K39" s="153"/>
      <c r="L39" s="156"/>
      <c r="M39" s="12">
        <v>12</v>
      </c>
      <c r="N39" s="5" t="s">
        <v>474</v>
      </c>
      <c r="O39" s="5">
        <v>136690042.05770001</v>
      </c>
      <c r="P39" s="5">
        <v>0</v>
      </c>
      <c r="Q39" s="5">
        <v>278641.13699999999</v>
      </c>
      <c r="R39" s="5">
        <v>38576322.856600001</v>
      </c>
      <c r="S39" s="6">
        <f t="shared" si="1"/>
        <v>175545006.05129999</v>
      </c>
    </row>
    <row r="40" spans="1:19" ht="25" customHeight="1" x14ac:dyDescent="0.25">
      <c r="A40" s="158"/>
      <c r="B40" s="156"/>
      <c r="C40" s="1">
        <v>15</v>
      </c>
      <c r="D40" s="5" t="s">
        <v>94</v>
      </c>
      <c r="E40" s="5">
        <v>125240102.55149999</v>
      </c>
      <c r="F40" s="5">
        <v>0</v>
      </c>
      <c r="G40" s="5">
        <v>255300.56210000001</v>
      </c>
      <c r="H40" s="5">
        <v>36910723.196900003</v>
      </c>
      <c r="I40" s="6">
        <f t="shared" si="0"/>
        <v>162406126.3105</v>
      </c>
      <c r="J40" s="11"/>
      <c r="K40" s="153"/>
      <c r="L40" s="156"/>
      <c r="M40" s="12">
        <v>13</v>
      </c>
      <c r="N40" s="5" t="s">
        <v>475</v>
      </c>
      <c r="O40" s="5">
        <v>148961157.7642</v>
      </c>
      <c r="P40" s="5">
        <v>0</v>
      </c>
      <c r="Q40" s="5">
        <v>303655.6704</v>
      </c>
      <c r="R40" s="5">
        <v>40687868.230899997</v>
      </c>
      <c r="S40" s="6">
        <f t="shared" si="1"/>
        <v>189952681.66549999</v>
      </c>
    </row>
    <row r="41" spans="1:19" ht="25" customHeight="1" x14ac:dyDescent="0.25">
      <c r="A41" s="158"/>
      <c r="B41" s="156"/>
      <c r="C41" s="1">
        <v>16</v>
      </c>
      <c r="D41" s="5" t="s">
        <v>95</v>
      </c>
      <c r="E41" s="5">
        <v>116676807.6652</v>
      </c>
      <c r="F41" s="5">
        <v>0</v>
      </c>
      <c r="G41" s="5">
        <v>237844.38029999999</v>
      </c>
      <c r="H41" s="5">
        <v>35137886.872299999</v>
      </c>
      <c r="I41" s="6">
        <f t="shared" si="0"/>
        <v>152052538.91780001</v>
      </c>
      <c r="J41" s="11"/>
      <c r="K41" s="153"/>
      <c r="L41" s="156"/>
      <c r="M41" s="12">
        <v>14</v>
      </c>
      <c r="N41" s="5" t="s">
        <v>476</v>
      </c>
      <c r="O41" s="5">
        <v>148612855.84869999</v>
      </c>
      <c r="P41" s="5">
        <v>0</v>
      </c>
      <c r="Q41" s="5">
        <v>302945.66080000001</v>
      </c>
      <c r="R41" s="5">
        <v>43053465.4155</v>
      </c>
      <c r="S41" s="6">
        <f t="shared" si="1"/>
        <v>191969266.92500001</v>
      </c>
    </row>
    <row r="42" spans="1:19" ht="25" customHeight="1" x14ac:dyDescent="0.25">
      <c r="A42" s="158"/>
      <c r="B42" s="156"/>
      <c r="C42" s="1">
        <v>17</v>
      </c>
      <c r="D42" s="5" t="s">
        <v>96</v>
      </c>
      <c r="E42" s="5">
        <v>110884622.6054</v>
      </c>
      <c r="F42" s="5">
        <v>0</v>
      </c>
      <c r="G42" s="5">
        <v>226037.07519999999</v>
      </c>
      <c r="H42" s="5">
        <v>32077251.349100001</v>
      </c>
      <c r="I42" s="6">
        <f t="shared" si="0"/>
        <v>143187911.02970001</v>
      </c>
      <c r="J42" s="11"/>
      <c r="K42" s="153"/>
      <c r="L42" s="156"/>
      <c r="M42" s="12">
        <v>15</v>
      </c>
      <c r="N42" s="5" t="s">
        <v>477</v>
      </c>
      <c r="O42" s="5">
        <v>129776977.7226</v>
      </c>
      <c r="P42" s="5">
        <v>0</v>
      </c>
      <c r="Q42" s="5">
        <v>264548.93190000003</v>
      </c>
      <c r="R42" s="5">
        <v>38582890.400200002</v>
      </c>
      <c r="S42" s="6">
        <f t="shared" si="1"/>
        <v>168624417.05469999</v>
      </c>
    </row>
    <row r="43" spans="1:19" ht="25" customHeight="1" x14ac:dyDescent="0.25">
      <c r="A43" s="158"/>
      <c r="B43" s="156"/>
      <c r="C43" s="1">
        <v>18</v>
      </c>
      <c r="D43" s="5" t="s">
        <v>97</v>
      </c>
      <c r="E43" s="5">
        <v>125614022.8301</v>
      </c>
      <c r="F43" s="5">
        <v>0</v>
      </c>
      <c r="G43" s="5">
        <v>256062.79440000001</v>
      </c>
      <c r="H43" s="5">
        <v>36750298.929499999</v>
      </c>
      <c r="I43" s="6">
        <f t="shared" si="0"/>
        <v>162620384.55400002</v>
      </c>
      <c r="J43" s="11"/>
      <c r="K43" s="153"/>
      <c r="L43" s="156"/>
      <c r="M43" s="12">
        <v>16</v>
      </c>
      <c r="N43" s="5" t="s">
        <v>478</v>
      </c>
      <c r="O43" s="5">
        <v>146203537.8933</v>
      </c>
      <c r="P43" s="5">
        <v>0</v>
      </c>
      <c r="Q43" s="5">
        <v>298034.2929</v>
      </c>
      <c r="R43" s="5">
        <v>38582489.940200001</v>
      </c>
      <c r="S43" s="6">
        <f t="shared" si="1"/>
        <v>185084062.12639999</v>
      </c>
    </row>
    <row r="44" spans="1:19" ht="25" customHeight="1" x14ac:dyDescent="0.25">
      <c r="A44" s="158"/>
      <c r="B44" s="156"/>
      <c r="C44" s="1">
        <v>19</v>
      </c>
      <c r="D44" s="5" t="s">
        <v>98</v>
      </c>
      <c r="E44" s="5">
        <v>158112619.97400001</v>
      </c>
      <c r="F44" s="5">
        <v>0</v>
      </c>
      <c r="G44" s="5">
        <v>322310.8248</v>
      </c>
      <c r="H44" s="5">
        <v>40244552.517399997</v>
      </c>
      <c r="I44" s="6">
        <f t="shared" si="0"/>
        <v>198679483.31620002</v>
      </c>
      <c r="J44" s="11"/>
      <c r="K44" s="153"/>
      <c r="L44" s="156"/>
      <c r="M44" s="12">
        <v>17</v>
      </c>
      <c r="N44" s="5" t="s">
        <v>479</v>
      </c>
      <c r="O44" s="5">
        <v>150923891.1444</v>
      </c>
      <c r="P44" s="5">
        <v>0</v>
      </c>
      <c r="Q44" s="5">
        <v>307656.68070000003</v>
      </c>
      <c r="R44" s="5">
        <v>41236418.309299998</v>
      </c>
      <c r="S44" s="6">
        <f t="shared" si="1"/>
        <v>192467966.13440001</v>
      </c>
    </row>
    <row r="45" spans="1:19" ht="25" customHeight="1" x14ac:dyDescent="0.25">
      <c r="A45" s="158"/>
      <c r="B45" s="156"/>
      <c r="C45" s="1">
        <v>20</v>
      </c>
      <c r="D45" s="5" t="s">
        <v>99</v>
      </c>
      <c r="E45" s="5">
        <v>135467866.9183</v>
      </c>
      <c r="F45" s="5">
        <v>0</v>
      </c>
      <c r="G45" s="5">
        <v>276149.74650000001</v>
      </c>
      <c r="H45" s="5">
        <v>28979052.68</v>
      </c>
      <c r="I45" s="6">
        <f t="shared" si="0"/>
        <v>164723069.3448</v>
      </c>
      <c r="J45" s="11"/>
      <c r="K45" s="153"/>
      <c r="L45" s="156"/>
      <c r="M45" s="12">
        <v>18</v>
      </c>
      <c r="N45" s="5" t="s">
        <v>480</v>
      </c>
      <c r="O45" s="5">
        <v>144475657.96129999</v>
      </c>
      <c r="P45" s="5">
        <v>0</v>
      </c>
      <c r="Q45" s="5">
        <v>294512.02879999997</v>
      </c>
      <c r="R45" s="5">
        <v>39756077.953100003</v>
      </c>
      <c r="S45" s="6">
        <f t="shared" si="1"/>
        <v>184526247.94319999</v>
      </c>
    </row>
    <row r="46" spans="1:19" ht="25" customHeight="1" x14ac:dyDescent="0.25">
      <c r="A46" s="158"/>
      <c r="B46" s="156"/>
      <c r="C46" s="15">
        <v>21</v>
      </c>
      <c r="D46" s="5" t="s">
        <v>793</v>
      </c>
      <c r="E46" s="5">
        <v>131278583.5334</v>
      </c>
      <c r="F46" s="5">
        <v>0</v>
      </c>
      <c r="G46" s="5">
        <v>267609.9387</v>
      </c>
      <c r="H46" s="5">
        <v>40397528.229099996</v>
      </c>
      <c r="I46" s="6">
        <f t="shared" si="0"/>
        <v>171943721.70120001</v>
      </c>
      <c r="J46" s="11"/>
      <c r="K46" s="153"/>
      <c r="L46" s="156"/>
      <c r="M46" s="12">
        <v>19</v>
      </c>
      <c r="N46" s="5" t="s">
        <v>481</v>
      </c>
      <c r="O46" s="5">
        <v>158434037.84040001</v>
      </c>
      <c r="P46" s="5">
        <v>0</v>
      </c>
      <c r="Q46" s="5">
        <v>322966.03159999999</v>
      </c>
      <c r="R46" s="5">
        <v>44668760.784500003</v>
      </c>
      <c r="S46" s="6">
        <f t="shared" si="1"/>
        <v>203425764.65650001</v>
      </c>
    </row>
    <row r="47" spans="1:19" ht="25" customHeight="1" x14ac:dyDescent="0.3">
      <c r="A47" s="1"/>
      <c r="B47" s="162" t="s">
        <v>814</v>
      </c>
      <c r="C47" s="162"/>
      <c r="D47" s="162"/>
      <c r="E47" s="14">
        <f>SUM(E26:E46)</f>
        <v>2778135330.6430001</v>
      </c>
      <c r="F47" s="14">
        <f t="shared" ref="F47:I47" si="3">SUM(F26:F46)</f>
        <v>0</v>
      </c>
      <c r="G47" s="14">
        <f t="shared" si="3"/>
        <v>5663198.1052000001</v>
      </c>
      <c r="H47" s="14">
        <f t="shared" si="3"/>
        <v>774771901.34149992</v>
      </c>
      <c r="I47" s="14">
        <f t="shared" si="3"/>
        <v>3558570430.0896993</v>
      </c>
      <c r="J47" s="11"/>
      <c r="K47" s="153"/>
      <c r="L47" s="156"/>
      <c r="M47" s="12">
        <v>20</v>
      </c>
      <c r="N47" s="5" t="s">
        <v>482</v>
      </c>
      <c r="O47" s="5">
        <v>126164587.8369</v>
      </c>
      <c r="P47" s="5">
        <v>0</v>
      </c>
      <c r="Q47" s="5">
        <v>257185.1151</v>
      </c>
      <c r="R47" s="5">
        <v>37115685.131200001</v>
      </c>
      <c r="S47" s="6">
        <f t="shared" si="1"/>
        <v>163537458.08319998</v>
      </c>
    </row>
    <row r="48" spans="1:19" ht="25" customHeight="1" x14ac:dyDescent="0.25">
      <c r="A48" s="158">
        <v>3</v>
      </c>
      <c r="B48" s="155" t="s">
        <v>27</v>
      </c>
      <c r="C48" s="16">
        <v>1</v>
      </c>
      <c r="D48" s="5" t="s">
        <v>100</v>
      </c>
      <c r="E48" s="5">
        <v>126058474.7729</v>
      </c>
      <c r="F48" s="5">
        <v>0</v>
      </c>
      <c r="G48" s="5">
        <v>256968.80480000001</v>
      </c>
      <c r="H48" s="5">
        <v>35845343.060199998</v>
      </c>
      <c r="I48" s="6">
        <f t="shared" si="0"/>
        <v>162160786.63789999</v>
      </c>
      <c r="J48" s="11"/>
      <c r="K48" s="153"/>
      <c r="L48" s="156"/>
      <c r="M48" s="12">
        <v>21</v>
      </c>
      <c r="N48" s="5" t="s">
        <v>44</v>
      </c>
      <c r="O48" s="5">
        <v>173761981.22670001</v>
      </c>
      <c r="P48" s="5">
        <v>0</v>
      </c>
      <c r="Q48" s="5">
        <v>354211.87439999997</v>
      </c>
      <c r="R48" s="5">
        <v>50493050.710900001</v>
      </c>
      <c r="S48" s="6">
        <f t="shared" si="1"/>
        <v>224609243.81200001</v>
      </c>
    </row>
    <row r="49" spans="1:19" ht="25" customHeight="1" x14ac:dyDescent="0.25">
      <c r="A49" s="158"/>
      <c r="B49" s="156"/>
      <c r="C49" s="1">
        <v>2</v>
      </c>
      <c r="D49" s="5" t="s">
        <v>101</v>
      </c>
      <c r="E49" s="5">
        <v>98426265.4366</v>
      </c>
      <c r="F49" s="5">
        <v>0</v>
      </c>
      <c r="G49" s="5">
        <v>200640.85209999999</v>
      </c>
      <c r="H49" s="5">
        <v>29554357.074900001</v>
      </c>
      <c r="I49" s="6">
        <f t="shared" si="0"/>
        <v>128181263.3636</v>
      </c>
      <c r="J49" s="11"/>
      <c r="K49" s="153"/>
      <c r="L49" s="156"/>
      <c r="M49" s="12">
        <v>22</v>
      </c>
      <c r="N49" s="5" t="s">
        <v>483</v>
      </c>
      <c r="O49" s="5">
        <v>122266398.6345</v>
      </c>
      <c r="P49" s="5">
        <v>0</v>
      </c>
      <c r="Q49" s="5">
        <v>249238.69959999999</v>
      </c>
      <c r="R49" s="5">
        <v>34404330.801200002</v>
      </c>
      <c r="S49" s="6">
        <f t="shared" si="1"/>
        <v>156919968.13529998</v>
      </c>
    </row>
    <row r="50" spans="1:19" ht="25" customHeight="1" x14ac:dyDescent="0.25">
      <c r="A50" s="158"/>
      <c r="B50" s="156"/>
      <c r="C50" s="1">
        <v>3</v>
      </c>
      <c r="D50" s="5" t="s">
        <v>102</v>
      </c>
      <c r="E50" s="5">
        <v>129950554.1831</v>
      </c>
      <c r="F50" s="5">
        <v>0</v>
      </c>
      <c r="G50" s="5">
        <v>264902.76559999998</v>
      </c>
      <c r="H50" s="5">
        <v>38525781.879900001</v>
      </c>
      <c r="I50" s="6">
        <f t="shared" si="0"/>
        <v>168741238.82859999</v>
      </c>
      <c r="J50" s="11"/>
      <c r="K50" s="153"/>
      <c r="L50" s="156"/>
      <c r="M50" s="12">
        <v>23</v>
      </c>
      <c r="N50" s="5" t="s">
        <v>484</v>
      </c>
      <c r="O50" s="5">
        <v>115509335.3644</v>
      </c>
      <c r="P50" s="5">
        <v>0</v>
      </c>
      <c r="Q50" s="5">
        <v>235464.50090000001</v>
      </c>
      <c r="R50" s="5">
        <v>32937525.992199998</v>
      </c>
      <c r="S50" s="6">
        <f t="shared" si="1"/>
        <v>148682325.85749999</v>
      </c>
    </row>
    <row r="51" spans="1:19" ht="25" customHeight="1" x14ac:dyDescent="0.25">
      <c r="A51" s="158"/>
      <c r="B51" s="156"/>
      <c r="C51" s="1">
        <v>4</v>
      </c>
      <c r="D51" s="5" t="s">
        <v>103</v>
      </c>
      <c r="E51" s="5">
        <v>99621859.979399994</v>
      </c>
      <c r="F51" s="5">
        <v>0</v>
      </c>
      <c r="G51" s="5">
        <v>203078.0583</v>
      </c>
      <c r="H51" s="5">
        <v>30679809.798300002</v>
      </c>
      <c r="I51" s="6">
        <f t="shared" si="0"/>
        <v>130504747.836</v>
      </c>
      <c r="J51" s="11"/>
      <c r="K51" s="153"/>
      <c r="L51" s="156"/>
      <c r="M51" s="12">
        <v>24</v>
      </c>
      <c r="N51" s="5" t="s">
        <v>485</v>
      </c>
      <c r="O51" s="5">
        <v>140515375.1146</v>
      </c>
      <c r="P51" s="5">
        <v>0</v>
      </c>
      <c r="Q51" s="5">
        <v>286439.03600000002</v>
      </c>
      <c r="R51" s="5">
        <v>41099781.364699997</v>
      </c>
      <c r="S51" s="6">
        <f t="shared" si="1"/>
        <v>181901595.51530001</v>
      </c>
    </row>
    <row r="52" spans="1:19" ht="25" customHeight="1" x14ac:dyDescent="0.25">
      <c r="A52" s="158"/>
      <c r="B52" s="156"/>
      <c r="C52" s="1">
        <v>5</v>
      </c>
      <c r="D52" s="5" t="s">
        <v>104</v>
      </c>
      <c r="E52" s="5">
        <v>133875421.3785</v>
      </c>
      <c r="F52" s="5">
        <v>0</v>
      </c>
      <c r="G52" s="5">
        <v>272903.56390000001</v>
      </c>
      <c r="H52" s="5">
        <v>40136512.005099997</v>
      </c>
      <c r="I52" s="6">
        <f t="shared" si="0"/>
        <v>174284836.94749999</v>
      </c>
      <c r="J52" s="11"/>
      <c r="K52" s="153"/>
      <c r="L52" s="156"/>
      <c r="M52" s="12">
        <v>25</v>
      </c>
      <c r="N52" s="5" t="s">
        <v>486</v>
      </c>
      <c r="O52" s="5">
        <v>139829671.73809999</v>
      </c>
      <c r="P52" s="5">
        <v>0</v>
      </c>
      <c r="Q52" s="5">
        <v>285041.23729999998</v>
      </c>
      <c r="R52" s="5">
        <v>39637461.707400002</v>
      </c>
      <c r="S52" s="6">
        <f t="shared" si="1"/>
        <v>179752174.68279999</v>
      </c>
    </row>
    <row r="53" spans="1:19" ht="25" customHeight="1" x14ac:dyDescent="0.25">
      <c r="A53" s="158"/>
      <c r="B53" s="156"/>
      <c r="C53" s="1">
        <v>6</v>
      </c>
      <c r="D53" s="5" t="s">
        <v>105</v>
      </c>
      <c r="E53" s="5">
        <v>116687510.392</v>
      </c>
      <c r="F53" s="5">
        <v>0</v>
      </c>
      <c r="G53" s="5">
        <v>237866.19769999999</v>
      </c>
      <c r="H53" s="5">
        <v>33148485.3814</v>
      </c>
      <c r="I53" s="6">
        <f t="shared" si="0"/>
        <v>150073861.9711</v>
      </c>
      <c r="J53" s="11"/>
      <c r="K53" s="153"/>
      <c r="L53" s="156"/>
      <c r="M53" s="12">
        <v>26</v>
      </c>
      <c r="N53" s="5" t="s">
        <v>487</v>
      </c>
      <c r="O53" s="5">
        <v>132638492.37809999</v>
      </c>
      <c r="P53" s="5">
        <v>0</v>
      </c>
      <c r="Q53" s="5">
        <v>270382.09779999999</v>
      </c>
      <c r="R53" s="5">
        <v>39160593.965099998</v>
      </c>
      <c r="S53" s="6">
        <f t="shared" si="1"/>
        <v>172069468.44099998</v>
      </c>
    </row>
    <row r="54" spans="1:19" ht="25" customHeight="1" x14ac:dyDescent="0.25">
      <c r="A54" s="158"/>
      <c r="B54" s="156"/>
      <c r="C54" s="1">
        <v>7</v>
      </c>
      <c r="D54" s="5" t="s">
        <v>106</v>
      </c>
      <c r="E54" s="5">
        <v>132343959.6601</v>
      </c>
      <c r="F54" s="5">
        <v>0</v>
      </c>
      <c r="G54" s="5">
        <v>269781.6961</v>
      </c>
      <c r="H54" s="5">
        <v>38263640.777999997</v>
      </c>
      <c r="I54" s="6">
        <f t="shared" si="0"/>
        <v>170877382.13419998</v>
      </c>
      <c r="J54" s="11"/>
      <c r="K54" s="153"/>
      <c r="L54" s="156"/>
      <c r="M54" s="12">
        <v>27</v>
      </c>
      <c r="N54" s="5" t="s">
        <v>488</v>
      </c>
      <c r="O54" s="5">
        <v>135424202.2261</v>
      </c>
      <c r="P54" s="5">
        <v>0</v>
      </c>
      <c r="Q54" s="5">
        <v>276060.7365</v>
      </c>
      <c r="R54" s="5">
        <v>38853681.437600002</v>
      </c>
      <c r="S54" s="6">
        <f t="shared" si="1"/>
        <v>174553944.40020001</v>
      </c>
    </row>
    <row r="55" spans="1:19" ht="25" customHeight="1" x14ac:dyDescent="0.25">
      <c r="A55" s="158"/>
      <c r="B55" s="156"/>
      <c r="C55" s="1">
        <v>8</v>
      </c>
      <c r="D55" s="5" t="s">
        <v>107</v>
      </c>
      <c r="E55" s="5">
        <v>106040473.0493</v>
      </c>
      <c r="F55" s="5">
        <v>0</v>
      </c>
      <c r="G55" s="5">
        <v>216162.33</v>
      </c>
      <c r="H55" s="5">
        <v>30742682.014899999</v>
      </c>
      <c r="I55" s="6">
        <f t="shared" si="0"/>
        <v>136999317.3942</v>
      </c>
      <c r="J55" s="11"/>
      <c r="K55" s="153"/>
      <c r="L55" s="156"/>
      <c r="M55" s="12">
        <v>28</v>
      </c>
      <c r="N55" s="5" t="s">
        <v>489</v>
      </c>
      <c r="O55" s="5">
        <v>114069780.1987</v>
      </c>
      <c r="P55" s="5">
        <v>0</v>
      </c>
      <c r="Q55" s="5">
        <v>232529.98370000001</v>
      </c>
      <c r="R55" s="5">
        <v>34223643.258900002</v>
      </c>
      <c r="S55" s="6">
        <f t="shared" si="1"/>
        <v>148525953.4413</v>
      </c>
    </row>
    <row r="56" spans="1:19" ht="25" customHeight="1" x14ac:dyDescent="0.25">
      <c r="A56" s="158"/>
      <c r="B56" s="156"/>
      <c r="C56" s="1">
        <v>9</v>
      </c>
      <c r="D56" s="5" t="s">
        <v>108</v>
      </c>
      <c r="E56" s="5">
        <v>123063638.0521</v>
      </c>
      <c r="F56" s="5">
        <v>0</v>
      </c>
      <c r="G56" s="5">
        <v>250863.8633</v>
      </c>
      <c r="H56" s="5">
        <v>35686040.080799997</v>
      </c>
      <c r="I56" s="6">
        <f t="shared" si="0"/>
        <v>159000541.9962</v>
      </c>
      <c r="J56" s="11"/>
      <c r="K56" s="153"/>
      <c r="L56" s="156"/>
      <c r="M56" s="12">
        <v>29</v>
      </c>
      <c r="N56" s="5" t="s">
        <v>490</v>
      </c>
      <c r="O56" s="5">
        <v>136491708.91510001</v>
      </c>
      <c r="P56" s="5">
        <v>0</v>
      </c>
      <c r="Q56" s="5">
        <v>278236.8371</v>
      </c>
      <c r="R56" s="5">
        <v>38739950.803800002</v>
      </c>
      <c r="S56" s="6">
        <f t="shared" si="1"/>
        <v>175509896.55599999</v>
      </c>
    </row>
    <row r="57" spans="1:19" ht="25" customHeight="1" x14ac:dyDescent="0.25">
      <c r="A57" s="158"/>
      <c r="B57" s="156"/>
      <c r="C57" s="1">
        <v>10</v>
      </c>
      <c r="D57" s="5" t="s">
        <v>109</v>
      </c>
      <c r="E57" s="5">
        <v>133887540.9869</v>
      </c>
      <c r="F57" s="5">
        <v>0</v>
      </c>
      <c r="G57" s="5">
        <v>272928.2696</v>
      </c>
      <c r="H57" s="5">
        <v>39893993.442199998</v>
      </c>
      <c r="I57" s="6">
        <f t="shared" si="0"/>
        <v>174054462.69870001</v>
      </c>
      <c r="J57" s="11"/>
      <c r="K57" s="153"/>
      <c r="L57" s="156"/>
      <c r="M57" s="12">
        <v>30</v>
      </c>
      <c r="N57" s="5" t="s">
        <v>491</v>
      </c>
      <c r="O57" s="5">
        <v>123123736.7608</v>
      </c>
      <c r="P57" s="5">
        <v>0</v>
      </c>
      <c r="Q57" s="5">
        <v>250986.37390000001</v>
      </c>
      <c r="R57" s="5">
        <v>37300697.6413</v>
      </c>
      <c r="S57" s="6">
        <f t="shared" si="1"/>
        <v>160675420.77599999</v>
      </c>
    </row>
    <row r="58" spans="1:19" ht="25" customHeight="1" x14ac:dyDescent="0.25">
      <c r="A58" s="158"/>
      <c r="B58" s="156"/>
      <c r="C58" s="1">
        <v>11</v>
      </c>
      <c r="D58" s="5" t="s">
        <v>110</v>
      </c>
      <c r="E58" s="5">
        <v>103043558.98</v>
      </c>
      <c r="F58" s="5">
        <v>0</v>
      </c>
      <c r="G58" s="5">
        <v>210053.1538</v>
      </c>
      <c r="H58" s="5">
        <v>30547177.453499999</v>
      </c>
      <c r="I58" s="6">
        <f t="shared" si="0"/>
        <v>133800789.5873</v>
      </c>
      <c r="J58" s="11"/>
      <c r="K58" s="153"/>
      <c r="L58" s="156"/>
      <c r="M58" s="12">
        <v>31</v>
      </c>
      <c r="N58" s="5" t="s">
        <v>492</v>
      </c>
      <c r="O58" s="5">
        <v>127566984.4621</v>
      </c>
      <c r="P58" s="5">
        <v>0</v>
      </c>
      <c r="Q58" s="5">
        <v>260043.88510000001</v>
      </c>
      <c r="R58" s="5">
        <v>35883549.869599998</v>
      </c>
      <c r="S58" s="6">
        <f t="shared" si="1"/>
        <v>163710578.2168</v>
      </c>
    </row>
    <row r="59" spans="1:19" ht="25" customHeight="1" x14ac:dyDescent="0.25">
      <c r="A59" s="158"/>
      <c r="B59" s="156"/>
      <c r="C59" s="1">
        <v>12</v>
      </c>
      <c r="D59" s="5" t="s">
        <v>111</v>
      </c>
      <c r="E59" s="5">
        <v>121882014.0112</v>
      </c>
      <c r="F59" s="5">
        <v>0</v>
      </c>
      <c r="G59" s="5">
        <v>248455.13579999999</v>
      </c>
      <c r="H59" s="5">
        <v>35269801.979199998</v>
      </c>
      <c r="I59" s="6">
        <f t="shared" si="0"/>
        <v>157400271.12619999</v>
      </c>
      <c r="J59" s="11"/>
      <c r="K59" s="153"/>
      <c r="L59" s="156"/>
      <c r="M59" s="12">
        <v>32</v>
      </c>
      <c r="N59" s="5" t="s">
        <v>493</v>
      </c>
      <c r="O59" s="5">
        <v>136876755.57300001</v>
      </c>
      <c r="P59" s="5">
        <v>0</v>
      </c>
      <c r="Q59" s="5">
        <v>279021.75040000002</v>
      </c>
      <c r="R59" s="5">
        <v>39706260.731700003</v>
      </c>
      <c r="S59" s="6">
        <f t="shared" si="1"/>
        <v>176862038.05510002</v>
      </c>
    </row>
    <row r="60" spans="1:19" ht="25" customHeight="1" x14ac:dyDescent="0.25">
      <c r="A60" s="158"/>
      <c r="B60" s="156"/>
      <c r="C60" s="1">
        <v>13</v>
      </c>
      <c r="D60" s="5" t="s">
        <v>112</v>
      </c>
      <c r="E60" s="5">
        <v>121916377.80589999</v>
      </c>
      <c r="F60" s="5">
        <v>0</v>
      </c>
      <c r="G60" s="5">
        <v>248525.18599999999</v>
      </c>
      <c r="H60" s="5">
        <v>35279332.926700003</v>
      </c>
      <c r="I60" s="6">
        <f t="shared" si="0"/>
        <v>157444235.91859999</v>
      </c>
      <c r="J60" s="11"/>
      <c r="K60" s="153"/>
      <c r="L60" s="156"/>
      <c r="M60" s="12">
        <v>33</v>
      </c>
      <c r="N60" s="5" t="s">
        <v>494</v>
      </c>
      <c r="O60" s="5">
        <v>132659360.33750001</v>
      </c>
      <c r="P60" s="5">
        <v>0</v>
      </c>
      <c r="Q60" s="5">
        <v>270424.63689999998</v>
      </c>
      <c r="R60" s="5">
        <v>35982623.668200001</v>
      </c>
      <c r="S60" s="6">
        <f t="shared" si="1"/>
        <v>168912408.6426</v>
      </c>
    </row>
    <row r="61" spans="1:19" ht="25" customHeight="1" x14ac:dyDescent="0.25">
      <c r="A61" s="158"/>
      <c r="B61" s="156"/>
      <c r="C61" s="1">
        <v>14</v>
      </c>
      <c r="D61" s="5" t="s">
        <v>113</v>
      </c>
      <c r="E61" s="5">
        <v>125738607.33130001</v>
      </c>
      <c r="F61" s="5">
        <v>0</v>
      </c>
      <c r="G61" s="5">
        <v>256316.7586</v>
      </c>
      <c r="H61" s="5">
        <v>36164669.847000003</v>
      </c>
      <c r="I61" s="6">
        <f t="shared" si="0"/>
        <v>162159593.93690002</v>
      </c>
      <c r="J61" s="11"/>
      <c r="K61" s="154"/>
      <c r="L61" s="157"/>
      <c r="M61" s="12">
        <v>34</v>
      </c>
      <c r="N61" s="5" t="s">
        <v>495</v>
      </c>
      <c r="O61" s="5">
        <v>130017057.5311</v>
      </c>
      <c r="P61" s="5">
        <v>0</v>
      </c>
      <c r="Q61" s="5">
        <v>265038.33189999999</v>
      </c>
      <c r="R61" s="5">
        <v>37380709.545000002</v>
      </c>
      <c r="S61" s="6">
        <f t="shared" si="1"/>
        <v>167662805.40799999</v>
      </c>
    </row>
    <row r="62" spans="1:19" ht="25" customHeight="1" x14ac:dyDescent="0.3">
      <c r="A62" s="158"/>
      <c r="B62" s="156"/>
      <c r="C62" s="1">
        <v>15</v>
      </c>
      <c r="D62" s="5" t="s">
        <v>114</v>
      </c>
      <c r="E62" s="5">
        <v>114874540.0399</v>
      </c>
      <c r="F62" s="5">
        <v>0</v>
      </c>
      <c r="G62" s="5">
        <v>234170.47769999999</v>
      </c>
      <c r="H62" s="5">
        <v>32650152.984200001</v>
      </c>
      <c r="I62" s="6">
        <f t="shared" si="0"/>
        <v>147758863.5018</v>
      </c>
      <c r="J62" s="11"/>
      <c r="K62" s="18"/>
      <c r="L62" s="141" t="s">
        <v>832</v>
      </c>
      <c r="M62" s="142"/>
      <c r="N62" s="143"/>
      <c r="O62" s="14">
        <f>SUM(O28:O61)</f>
        <v>4616904896.1106997</v>
      </c>
      <c r="P62" s="14">
        <f t="shared" ref="P62:S62" si="4">SUM(P28:P61)</f>
        <v>0</v>
      </c>
      <c r="Q62" s="14">
        <f t="shared" si="4"/>
        <v>9411509.5011000019</v>
      </c>
      <c r="R62" s="14">
        <f t="shared" si="4"/>
        <v>1313498283.309</v>
      </c>
      <c r="S62" s="14">
        <f t="shared" si="4"/>
        <v>5939814688.9208002</v>
      </c>
    </row>
    <row r="63" spans="1:19" ht="25" customHeight="1" x14ac:dyDescent="0.25">
      <c r="A63" s="158"/>
      <c r="B63" s="156"/>
      <c r="C63" s="1">
        <v>16</v>
      </c>
      <c r="D63" s="5" t="s">
        <v>115</v>
      </c>
      <c r="E63" s="5">
        <v>117292692.277</v>
      </c>
      <c r="F63" s="5">
        <v>0</v>
      </c>
      <c r="G63" s="5">
        <v>239099.85430000001</v>
      </c>
      <c r="H63" s="5">
        <v>34879673.868199997</v>
      </c>
      <c r="I63" s="6">
        <f t="shared" si="0"/>
        <v>152411465.99950001</v>
      </c>
      <c r="J63" s="11"/>
      <c r="K63" s="152">
        <v>21</v>
      </c>
      <c r="L63" s="155" t="s">
        <v>45</v>
      </c>
      <c r="M63" s="12">
        <v>1</v>
      </c>
      <c r="N63" s="5" t="s">
        <v>496</v>
      </c>
      <c r="O63" s="5">
        <v>104099956.9306</v>
      </c>
      <c r="P63" s="5">
        <v>0</v>
      </c>
      <c r="Q63" s="5">
        <v>212206.60939999999</v>
      </c>
      <c r="R63" s="5">
        <v>29666701.054299999</v>
      </c>
      <c r="S63" s="6">
        <f t="shared" si="1"/>
        <v>133978864.5943</v>
      </c>
    </row>
    <row r="64" spans="1:19" ht="25" customHeight="1" x14ac:dyDescent="0.25">
      <c r="A64" s="158"/>
      <c r="B64" s="156"/>
      <c r="C64" s="1">
        <v>17</v>
      </c>
      <c r="D64" s="5" t="s">
        <v>116</v>
      </c>
      <c r="E64" s="5">
        <v>109485756.04539999</v>
      </c>
      <c r="F64" s="5">
        <v>0</v>
      </c>
      <c r="G64" s="5">
        <v>223185.5012</v>
      </c>
      <c r="H64" s="5">
        <v>33035876.035500001</v>
      </c>
      <c r="I64" s="6">
        <f t="shared" si="0"/>
        <v>142744817.5821</v>
      </c>
      <c r="J64" s="11"/>
      <c r="K64" s="153"/>
      <c r="L64" s="156"/>
      <c r="M64" s="12">
        <v>2</v>
      </c>
      <c r="N64" s="5" t="s">
        <v>497</v>
      </c>
      <c r="O64" s="5">
        <v>170095207.32280001</v>
      </c>
      <c r="P64" s="5">
        <v>0</v>
      </c>
      <c r="Q64" s="5">
        <v>346737.19640000002</v>
      </c>
      <c r="R64" s="5">
        <v>39122121.7892</v>
      </c>
      <c r="S64" s="6">
        <f t="shared" si="1"/>
        <v>209564066.30840001</v>
      </c>
    </row>
    <row r="65" spans="1:19" ht="25" customHeight="1" x14ac:dyDescent="0.25">
      <c r="A65" s="158"/>
      <c r="B65" s="156"/>
      <c r="C65" s="1">
        <v>18</v>
      </c>
      <c r="D65" s="5" t="s">
        <v>117</v>
      </c>
      <c r="E65" s="5">
        <v>136025606.8249</v>
      </c>
      <c r="F65" s="5">
        <v>0</v>
      </c>
      <c r="G65" s="5">
        <v>277286.69309999997</v>
      </c>
      <c r="H65" s="5">
        <v>38964605.924199998</v>
      </c>
      <c r="I65" s="6">
        <f t="shared" si="0"/>
        <v>175267499.44220001</v>
      </c>
      <c r="J65" s="11"/>
      <c r="K65" s="153"/>
      <c r="L65" s="156"/>
      <c r="M65" s="12">
        <v>3</v>
      </c>
      <c r="N65" s="5" t="s">
        <v>498</v>
      </c>
      <c r="O65" s="5">
        <v>143269790.58970001</v>
      </c>
      <c r="P65" s="5">
        <v>0</v>
      </c>
      <c r="Q65" s="5">
        <v>292053.88150000002</v>
      </c>
      <c r="R65" s="5">
        <v>40039495.507799998</v>
      </c>
      <c r="S65" s="6">
        <f t="shared" si="1"/>
        <v>183601339.97900003</v>
      </c>
    </row>
    <row r="66" spans="1:19" ht="25" customHeight="1" x14ac:dyDescent="0.25">
      <c r="A66" s="158"/>
      <c r="B66" s="156"/>
      <c r="C66" s="1">
        <v>19</v>
      </c>
      <c r="D66" s="5" t="s">
        <v>118</v>
      </c>
      <c r="E66" s="5">
        <v>113503297.6005</v>
      </c>
      <c r="F66" s="5">
        <v>0</v>
      </c>
      <c r="G66" s="5">
        <v>231375.21520000001</v>
      </c>
      <c r="H66" s="5">
        <v>33404219.123599999</v>
      </c>
      <c r="I66" s="6">
        <f t="shared" si="0"/>
        <v>147138891.9393</v>
      </c>
      <c r="J66" s="11"/>
      <c r="K66" s="153"/>
      <c r="L66" s="156"/>
      <c r="M66" s="12">
        <v>4</v>
      </c>
      <c r="N66" s="5" t="s">
        <v>499</v>
      </c>
      <c r="O66" s="5">
        <v>118293339.6979</v>
      </c>
      <c r="P66" s="5">
        <v>0</v>
      </c>
      <c r="Q66" s="5">
        <v>241139.6629</v>
      </c>
      <c r="R66" s="5">
        <v>33776541.721000001</v>
      </c>
      <c r="S66" s="6">
        <f t="shared" si="1"/>
        <v>152311021.08179998</v>
      </c>
    </row>
    <row r="67" spans="1:19" ht="25" customHeight="1" x14ac:dyDescent="0.25">
      <c r="A67" s="158"/>
      <c r="B67" s="156"/>
      <c r="C67" s="1">
        <v>20</v>
      </c>
      <c r="D67" s="5" t="s">
        <v>119</v>
      </c>
      <c r="E67" s="5">
        <v>119424393.7687</v>
      </c>
      <c r="F67" s="5">
        <v>0</v>
      </c>
      <c r="G67" s="5">
        <v>243445.30410000001</v>
      </c>
      <c r="H67" s="5">
        <v>34975624.079000004</v>
      </c>
      <c r="I67" s="6">
        <f t="shared" si="0"/>
        <v>154643463.15180001</v>
      </c>
      <c r="J67" s="11"/>
      <c r="K67" s="153"/>
      <c r="L67" s="156"/>
      <c r="M67" s="12">
        <v>5</v>
      </c>
      <c r="N67" s="5" t="s">
        <v>500</v>
      </c>
      <c r="O67" s="5">
        <v>157543668.9998</v>
      </c>
      <c r="P67" s="5">
        <v>0</v>
      </c>
      <c r="Q67" s="5">
        <v>321151.0246</v>
      </c>
      <c r="R67" s="5">
        <v>43430029.961199999</v>
      </c>
      <c r="S67" s="6">
        <f t="shared" si="1"/>
        <v>201294849.98559999</v>
      </c>
    </row>
    <row r="68" spans="1:19" ht="25" customHeight="1" x14ac:dyDescent="0.25">
      <c r="A68" s="158"/>
      <c r="B68" s="156"/>
      <c r="C68" s="1">
        <v>21</v>
      </c>
      <c r="D68" s="5" t="s">
        <v>120</v>
      </c>
      <c r="E68" s="5">
        <v>124218715.18539999</v>
      </c>
      <c r="F68" s="5">
        <v>0</v>
      </c>
      <c r="G68" s="5">
        <v>253218.47529999999</v>
      </c>
      <c r="H68" s="5">
        <v>36581468.592600003</v>
      </c>
      <c r="I68" s="6">
        <f t="shared" si="0"/>
        <v>161053402.25330001</v>
      </c>
      <c r="J68" s="11"/>
      <c r="K68" s="153"/>
      <c r="L68" s="156"/>
      <c r="M68" s="12">
        <v>6</v>
      </c>
      <c r="N68" s="5" t="s">
        <v>501</v>
      </c>
      <c r="O68" s="5">
        <v>192745148.8098</v>
      </c>
      <c r="P68" s="5">
        <v>0</v>
      </c>
      <c r="Q68" s="5">
        <v>392908.85129999998</v>
      </c>
      <c r="R68" s="5">
        <v>45881085.305299997</v>
      </c>
      <c r="S68" s="6">
        <f t="shared" si="1"/>
        <v>239019142.9664</v>
      </c>
    </row>
    <row r="69" spans="1:19" ht="25" customHeight="1" x14ac:dyDescent="0.25">
      <c r="A69" s="158"/>
      <c r="B69" s="156"/>
      <c r="C69" s="1">
        <v>22</v>
      </c>
      <c r="D69" s="5" t="s">
        <v>121</v>
      </c>
      <c r="E69" s="5">
        <v>106769236.89569999</v>
      </c>
      <c r="F69" s="5">
        <v>0</v>
      </c>
      <c r="G69" s="5">
        <v>217647.90700000001</v>
      </c>
      <c r="H69" s="5">
        <v>33039480.175299998</v>
      </c>
      <c r="I69" s="6">
        <f t="shared" si="0"/>
        <v>140026364.97799999</v>
      </c>
      <c r="J69" s="11"/>
      <c r="K69" s="153"/>
      <c r="L69" s="156"/>
      <c r="M69" s="12">
        <v>7</v>
      </c>
      <c r="N69" s="5" t="s">
        <v>502</v>
      </c>
      <c r="O69" s="5">
        <v>131311936.0227</v>
      </c>
      <c r="P69" s="5">
        <v>0</v>
      </c>
      <c r="Q69" s="5">
        <v>267677.92739999999</v>
      </c>
      <c r="R69" s="5">
        <v>34110845.711000003</v>
      </c>
      <c r="S69" s="6">
        <f t="shared" si="1"/>
        <v>165690459.6611</v>
      </c>
    </row>
    <row r="70" spans="1:19" ht="25" customHeight="1" x14ac:dyDescent="0.25">
      <c r="A70" s="158"/>
      <c r="B70" s="156"/>
      <c r="C70" s="1">
        <v>23</v>
      </c>
      <c r="D70" s="5" t="s">
        <v>122</v>
      </c>
      <c r="E70" s="5">
        <v>111487853.392</v>
      </c>
      <c r="F70" s="5">
        <v>0</v>
      </c>
      <c r="G70" s="5">
        <v>227266.75450000001</v>
      </c>
      <c r="H70" s="5">
        <v>34586537.163999997</v>
      </c>
      <c r="I70" s="6">
        <f t="shared" si="0"/>
        <v>146301657.3105</v>
      </c>
      <c r="J70" s="11"/>
      <c r="K70" s="153"/>
      <c r="L70" s="156"/>
      <c r="M70" s="12">
        <v>8</v>
      </c>
      <c r="N70" s="5" t="s">
        <v>503</v>
      </c>
      <c r="O70" s="5">
        <v>139499861.04879999</v>
      </c>
      <c r="P70" s="5">
        <v>0</v>
      </c>
      <c r="Q70" s="5">
        <v>284368.92190000002</v>
      </c>
      <c r="R70" s="5">
        <v>35937904.316699997</v>
      </c>
      <c r="S70" s="6">
        <f t="shared" si="1"/>
        <v>175722134.28740001</v>
      </c>
    </row>
    <row r="71" spans="1:19" ht="25" customHeight="1" x14ac:dyDescent="0.25">
      <c r="A71" s="158"/>
      <c r="B71" s="156"/>
      <c r="C71" s="1">
        <v>24</v>
      </c>
      <c r="D71" s="5" t="s">
        <v>123</v>
      </c>
      <c r="E71" s="5">
        <v>114194917.31659999</v>
      </c>
      <c r="F71" s="5">
        <v>0</v>
      </c>
      <c r="G71" s="5">
        <v>232785.07430000001</v>
      </c>
      <c r="H71" s="5">
        <v>31710273.414799999</v>
      </c>
      <c r="I71" s="6">
        <f t="shared" si="0"/>
        <v>146137975.8057</v>
      </c>
      <c r="J71" s="11"/>
      <c r="K71" s="153"/>
      <c r="L71" s="156"/>
      <c r="M71" s="12">
        <v>9</v>
      </c>
      <c r="N71" s="5" t="s">
        <v>504</v>
      </c>
      <c r="O71" s="5">
        <v>173302617.19389999</v>
      </c>
      <c r="P71" s="5">
        <v>0</v>
      </c>
      <c r="Q71" s="5">
        <v>353275.46590000001</v>
      </c>
      <c r="R71" s="5">
        <v>45623429.355099998</v>
      </c>
      <c r="S71" s="6">
        <f t="shared" si="1"/>
        <v>219279322.0149</v>
      </c>
    </row>
    <row r="72" spans="1:19" ht="25" customHeight="1" x14ac:dyDescent="0.25">
      <c r="A72" s="158"/>
      <c r="B72" s="156"/>
      <c r="C72" s="1">
        <v>25</v>
      </c>
      <c r="D72" s="5" t="s">
        <v>124</v>
      </c>
      <c r="E72" s="5">
        <v>134546909.7588</v>
      </c>
      <c r="F72" s="5">
        <v>0</v>
      </c>
      <c r="G72" s="5">
        <v>274272.38549999997</v>
      </c>
      <c r="H72" s="5">
        <v>38533550.803499997</v>
      </c>
      <c r="I72" s="6">
        <f t="shared" si="0"/>
        <v>173354732.94780001</v>
      </c>
      <c r="J72" s="11"/>
      <c r="K72" s="153"/>
      <c r="L72" s="156"/>
      <c r="M72" s="12">
        <v>10</v>
      </c>
      <c r="N72" s="5" t="s">
        <v>505</v>
      </c>
      <c r="O72" s="5">
        <v>120671888.2615</v>
      </c>
      <c r="P72" s="5">
        <v>0</v>
      </c>
      <c r="Q72" s="5">
        <v>245988.30790000001</v>
      </c>
      <c r="R72" s="5">
        <v>34090902.804099999</v>
      </c>
      <c r="S72" s="6">
        <f t="shared" si="1"/>
        <v>155008779.37349999</v>
      </c>
    </row>
    <row r="73" spans="1:19" ht="25" customHeight="1" x14ac:dyDescent="0.25">
      <c r="A73" s="158"/>
      <c r="B73" s="156"/>
      <c r="C73" s="1">
        <v>26</v>
      </c>
      <c r="D73" s="5" t="s">
        <v>125</v>
      </c>
      <c r="E73" s="5">
        <v>100224895.6541</v>
      </c>
      <c r="F73" s="5">
        <v>0</v>
      </c>
      <c r="G73" s="5">
        <v>204307.33989999999</v>
      </c>
      <c r="H73" s="5">
        <v>28972488.726300001</v>
      </c>
      <c r="I73" s="6">
        <f t="shared" ref="I73:I136" si="5">SUM(E73:H73)</f>
        <v>129401691.7203</v>
      </c>
      <c r="J73" s="11"/>
      <c r="K73" s="153"/>
      <c r="L73" s="156"/>
      <c r="M73" s="12">
        <v>11</v>
      </c>
      <c r="N73" s="5" t="s">
        <v>506</v>
      </c>
      <c r="O73" s="5">
        <v>127461007.5519</v>
      </c>
      <c r="P73" s="5">
        <v>0</v>
      </c>
      <c r="Q73" s="5">
        <v>259827.8523</v>
      </c>
      <c r="R73" s="5">
        <v>36478204.919600002</v>
      </c>
      <c r="S73" s="6">
        <f t="shared" ref="S73:S136" si="6">SUM(O73:R73)</f>
        <v>164199040.3238</v>
      </c>
    </row>
    <row r="74" spans="1:19" ht="25" customHeight="1" x14ac:dyDescent="0.25">
      <c r="A74" s="158"/>
      <c r="B74" s="156"/>
      <c r="C74" s="1">
        <v>27</v>
      </c>
      <c r="D74" s="5" t="s">
        <v>126</v>
      </c>
      <c r="E74" s="5">
        <v>122976765.44</v>
      </c>
      <c r="F74" s="5">
        <v>0</v>
      </c>
      <c r="G74" s="5">
        <v>250686.7745</v>
      </c>
      <c r="H74" s="5">
        <v>34879673.868199997</v>
      </c>
      <c r="I74" s="6">
        <f t="shared" si="5"/>
        <v>158107126.08269998</v>
      </c>
      <c r="J74" s="11"/>
      <c r="K74" s="153"/>
      <c r="L74" s="156"/>
      <c r="M74" s="12">
        <v>12</v>
      </c>
      <c r="N74" s="5" t="s">
        <v>507</v>
      </c>
      <c r="O74" s="5">
        <v>140617196.6875</v>
      </c>
      <c r="P74" s="5">
        <v>0</v>
      </c>
      <c r="Q74" s="5">
        <v>286646.59820000001</v>
      </c>
      <c r="R74" s="5">
        <v>39868739.373000003</v>
      </c>
      <c r="S74" s="6">
        <f t="shared" si="6"/>
        <v>180772582.65869999</v>
      </c>
    </row>
    <row r="75" spans="1:19" ht="25" customHeight="1" x14ac:dyDescent="0.25">
      <c r="A75" s="158"/>
      <c r="B75" s="156"/>
      <c r="C75" s="1">
        <v>28</v>
      </c>
      <c r="D75" s="5" t="s">
        <v>127</v>
      </c>
      <c r="E75" s="5">
        <v>100260586.9648</v>
      </c>
      <c r="F75" s="5">
        <v>0</v>
      </c>
      <c r="G75" s="5">
        <v>204380.0962</v>
      </c>
      <c r="H75" s="5">
        <v>29807287.5973</v>
      </c>
      <c r="I75" s="6">
        <f t="shared" si="5"/>
        <v>130272254.65830001</v>
      </c>
      <c r="J75" s="11"/>
      <c r="K75" s="153"/>
      <c r="L75" s="156"/>
      <c r="M75" s="12">
        <v>13</v>
      </c>
      <c r="N75" s="5" t="s">
        <v>508</v>
      </c>
      <c r="O75" s="5">
        <v>117024222.9193</v>
      </c>
      <c r="P75" s="5">
        <v>0</v>
      </c>
      <c r="Q75" s="5">
        <v>238552.58240000001</v>
      </c>
      <c r="R75" s="5">
        <v>31222888.530499998</v>
      </c>
      <c r="S75" s="6">
        <f t="shared" si="6"/>
        <v>148485664.03220001</v>
      </c>
    </row>
    <row r="76" spans="1:19" ht="25" customHeight="1" x14ac:dyDescent="0.25">
      <c r="A76" s="158"/>
      <c r="B76" s="156"/>
      <c r="C76" s="1">
        <v>29</v>
      </c>
      <c r="D76" s="5" t="s">
        <v>128</v>
      </c>
      <c r="E76" s="5">
        <v>130755900.948</v>
      </c>
      <c r="F76" s="5">
        <v>0</v>
      </c>
      <c r="G76" s="5">
        <v>266544.45600000001</v>
      </c>
      <c r="H76" s="5">
        <v>34180230.469899997</v>
      </c>
      <c r="I76" s="6">
        <f t="shared" si="5"/>
        <v>165202675.8739</v>
      </c>
      <c r="J76" s="11"/>
      <c r="K76" s="153"/>
      <c r="L76" s="156"/>
      <c r="M76" s="12">
        <v>14</v>
      </c>
      <c r="N76" s="5" t="s">
        <v>509</v>
      </c>
      <c r="O76" s="5">
        <v>134292943.68650001</v>
      </c>
      <c r="P76" s="5">
        <v>0</v>
      </c>
      <c r="Q76" s="5">
        <v>273754.67849999998</v>
      </c>
      <c r="R76" s="5">
        <v>36765414.816100001</v>
      </c>
      <c r="S76" s="6">
        <f t="shared" si="6"/>
        <v>171332113.18110001</v>
      </c>
    </row>
    <row r="77" spans="1:19" ht="25" customHeight="1" x14ac:dyDescent="0.25">
      <c r="A77" s="158"/>
      <c r="B77" s="156"/>
      <c r="C77" s="1">
        <v>30</v>
      </c>
      <c r="D77" s="5" t="s">
        <v>129</v>
      </c>
      <c r="E77" s="5">
        <v>108194071.0623</v>
      </c>
      <c r="F77" s="5">
        <v>0</v>
      </c>
      <c r="G77" s="5">
        <v>220552.41570000001</v>
      </c>
      <c r="H77" s="5">
        <v>30404613.701200001</v>
      </c>
      <c r="I77" s="6">
        <f t="shared" si="5"/>
        <v>138819237.17919999</v>
      </c>
      <c r="J77" s="11"/>
      <c r="K77" s="153"/>
      <c r="L77" s="156"/>
      <c r="M77" s="12">
        <v>15</v>
      </c>
      <c r="N77" s="5" t="s">
        <v>510</v>
      </c>
      <c r="O77" s="5">
        <v>155364219.9253</v>
      </c>
      <c r="P77" s="5">
        <v>0</v>
      </c>
      <c r="Q77" s="5">
        <v>316708.24180000002</v>
      </c>
      <c r="R77" s="5">
        <v>38453834.177199997</v>
      </c>
      <c r="S77" s="6">
        <f t="shared" si="6"/>
        <v>194134762.3443</v>
      </c>
    </row>
    <row r="78" spans="1:19" ht="25" customHeight="1" x14ac:dyDescent="0.25">
      <c r="A78" s="158"/>
      <c r="B78" s="157"/>
      <c r="C78" s="1">
        <v>31</v>
      </c>
      <c r="D78" s="5" t="s">
        <v>130</v>
      </c>
      <c r="E78" s="5">
        <v>163540614.3439</v>
      </c>
      <c r="F78" s="5">
        <v>0</v>
      </c>
      <c r="G78" s="5">
        <v>333375.73119999998</v>
      </c>
      <c r="H78" s="5">
        <v>49499666.761</v>
      </c>
      <c r="I78" s="6">
        <f t="shared" si="5"/>
        <v>213373656.83610001</v>
      </c>
      <c r="J78" s="11"/>
      <c r="K78" s="153"/>
      <c r="L78" s="156"/>
      <c r="M78" s="12">
        <v>16</v>
      </c>
      <c r="N78" s="5" t="s">
        <v>511</v>
      </c>
      <c r="O78" s="5">
        <v>124476848.2277</v>
      </c>
      <c r="P78" s="5">
        <v>0</v>
      </c>
      <c r="Q78" s="5">
        <v>253744.67660000001</v>
      </c>
      <c r="R78" s="5">
        <v>34375549.756800003</v>
      </c>
      <c r="S78" s="6">
        <f t="shared" si="6"/>
        <v>159106142.6611</v>
      </c>
    </row>
    <row r="79" spans="1:19" ht="25" customHeight="1" x14ac:dyDescent="0.3">
      <c r="A79" s="1"/>
      <c r="B79" s="141" t="s">
        <v>815</v>
      </c>
      <c r="C79" s="142"/>
      <c r="D79" s="143"/>
      <c r="E79" s="14">
        <f>SUM(E48:E78)</f>
        <v>3700313009.5373006</v>
      </c>
      <c r="F79" s="14">
        <f t="shared" ref="F79:I79" si="7">SUM(F48:F78)</f>
        <v>0</v>
      </c>
      <c r="G79" s="14">
        <f t="shared" si="7"/>
        <v>7543047.0912999995</v>
      </c>
      <c r="H79" s="14">
        <f t="shared" si="7"/>
        <v>1079843051.0109</v>
      </c>
      <c r="I79" s="14">
        <f t="shared" si="7"/>
        <v>4787699107.6395006</v>
      </c>
      <c r="J79" s="11"/>
      <c r="K79" s="153"/>
      <c r="L79" s="156"/>
      <c r="M79" s="12">
        <v>17</v>
      </c>
      <c r="N79" s="5" t="s">
        <v>512</v>
      </c>
      <c r="O79" s="5">
        <v>122668052.1929</v>
      </c>
      <c r="P79" s="5">
        <v>0</v>
      </c>
      <c r="Q79" s="5">
        <v>250057.46590000001</v>
      </c>
      <c r="R79" s="5">
        <v>31586025.638999999</v>
      </c>
      <c r="S79" s="6">
        <f t="shared" si="6"/>
        <v>154504135.2978</v>
      </c>
    </row>
    <row r="80" spans="1:19" ht="25" customHeight="1" x14ac:dyDescent="0.25">
      <c r="A80" s="158">
        <v>4</v>
      </c>
      <c r="B80" s="155" t="s">
        <v>28</v>
      </c>
      <c r="C80" s="1">
        <v>1</v>
      </c>
      <c r="D80" s="5" t="s">
        <v>131</v>
      </c>
      <c r="E80" s="5">
        <v>183946838.44159999</v>
      </c>
      <c r="F80" s="5">
        <v>0</v>
      </c>
      <c r="G80" s="5">
        <v>374973.5931</v>
      </c>
      <c r="H80" s="5">
        <v>54934807.081799999</v>
      </c>
      <c r="I80" s="6">
        <f t="shared" si="5"/>
        <v>239256619.11650002</v>
      </c>
      <c r="J80" s="11"/>
      <c r="K80" s="153"/>
      <c r="L80" s="156"/>
      <c r="M80" s="12">
        <v>18</v>
      </c>
      <c r="N80" s="5" t="s">
        <v>513</v>
      </c>
      <c r="O80" s="5">
        <v>127298684.96529999</v>
      </c>
      <c r="P80" s="5">
        <v>0</v>
      </c>
      <c r="Q80" s="5">
        <v>259496.9595</v>
      </c>
      <c r="R80" s="5">
        <v>34566168.706500001</v>
      </c>
      <c r="S80" s="6">
        <f t="shared" si="6"/>
        <v>162124350.6313</v>
      </c>
    </row>
    <row r="81" spans="1:19" ht="25" customHeight="1" x14ac:dyDescent="0.25">
      <c r="A81" s="158"/>
      <c r="B81" s="156"/>
      <c r="C81" s="1">
        <v>2</v>
      </c>
      <c r="D81" s="5" t="s">
        <v>132</v>
      </c>
      <c r="E81" s="5">
        <v>120973910.14820001</v>
      </c>
      <c r="F81" s="5">
        <v>0</v>
      </c>
      <c r="G81" s="5">
        <v>246603.9761</v>
      </c>
      <c r="H81" s="5">
        <v>37567578.644900002</v>
      </c>
      <c r="I81" s="6">
        <f t="shared" si="5"/>
        <v>158788092.7692</v>
      </c>
      <c r="J81" s="11"/>
      <c r="K81" s="153"/>
      <c r="L81" s="156"/>
      <c r="M81" s="12">
        <v>19</v>
      </c>
      <c r="N81" s="5" t="s">
        <v>514</v>
      </c>
      <c r="O81" s="5">
        <v>154014378.9373</v>
      </c>
      <c r="P81" s="5">
        <v>0</v>
      </c>
      <c r="Q81" s="5">
        <v>313956.60580000002</v>
      </c>
      <c r="R81" s="5">
        <v>36415012.335000001</v>
      </c>
      <c r="S81" s="6">
        <f t="shared" si="6"/>
        <v>190743347.87810001</v>
      </c>
    </row>
    <row r="82" spans="1:19" ht="25" customHeight="1" x14ac:dyDescent="0.25">
      <c r="A82" s="158"/>
      <c r="B82" s="156"/>
      <c r="C82" s="1">
        <v>3</v>
      </c>
      <c r="D82" s="5" t="s">
        <v>133</v>
      </c>
      <c r="E82" s="5">
        <v>124447943.08580001</v>
      </c>
      <c r="F82" s="5">
        <v>0</v>
      </c>
      <c r="G82" s="5">
        <v>253685.75380000001</v>
      </c>
      <c r="H82" s="5">
        <v>38695674.404200003</v>
      </c>
      <c r="I82" s="6">
        <f t="shared" si="5"/>
        <v>163397303.24380001</v>
      </c>
      <c r="J82" s="11"/>
      <c r="K82" s="153"/>
      <c r="L82" s="156"/>
      <c r="M82" s="12">
        <v>20</v>
      </c>
      <c r="N82" s="5" t="s">
        <v>515</v>
      </c>
      <c r="O82" s="5">
        <v>118349402.5581</v>
      </c>
      <c r="P82" s="5">
        <v>0</v>
      </c>
      <c r="Q82" s="5">
        <v>241253.94649999999</v>
      </c>
      <c r="R82" s="5">
        <v>32374130.876499999</v>
      </c>
      <c r="S82" s="6">
        <f t="shared" si="6"/>
        <v>150964787.3811</v>
      </c>
    </row>
    <row r="83" spans="1:19" ht="25" customHeight="1" x14ac:dyDescent="0.25">
      <c r="A83" s="158"/>
      <c r="B83" s="156"/>
      <c r="C83" s="1">
        <v>4</v>
      </c>
      <c r="D83" s="5" t="s">
        <v>134</v>
      </c>
      <c r="E83" s="5">
        <v>150419617.35429999</v>
      </c>
      <c r="F83" s="5">
        <v>0</v>
      </c>
      <c r="G83" s="5">
        <v>306628.7242</v>
      </c>
      <c r="H83" s="5">
        <v>48113371.809100002</v>
      </c>
      <c r="I83" s="6">
        <f t="shared" si="5"/>
        <v>198839617.8876</v>
      </c>
      <c r="J83" s="11"/>
      <c r="K83" s="154"/>
      <c r="L83" s="157"/>
      <c r="M83" s="12">
        <v>21</v>
      </c>
      <c r="N83" s="5" t="s">
        <v>516</v>
      </c>
      <c r="O83" s="5">
        <v>141362191.49880001</v>
      </c>
      <c r="P83" s="5">
        <v>0</v>
      </c>
      <c r="Q83" s="5">
        <v>288165.26189999998</v>
      </c>
      <c r="R83" s="5">
        <v>37641781.432899997</v>
      </c>
      <c r="S83" s="6">
        <f t="shared" si="6"/>
        <v>179292138.1936</v>
      </c>
    </row>
    <row r="84" spans="1:19" ht="25" customHeight="1" x14ac:dyDescent="0.3">
      <c r="A84" s="158"/>
      <c r="B84" s="156"/>
      <c r="C84" s="1">
        <v>5</v>
      </c>
      <c r="D84" s="5" t="s">
        <v>135</v>
      </c>
      <c r="E84" s="5">
        <v>114238805.68350001</v>
      </c>
      <c r="F84" s="5">
        <v>0</v>
      </c>
      <c r="G84" s="5">
        <v>232874.54029999999</v>
      </c>
      <c r="H84" s="5">
        <v>34305992.304499999</v>
      </c>
      <c r="I84" s="6">
        <f t="shared" si="5"/>
        <v>148777672.52829999</v>
      </c>
      <c r="J84" s="11"/>
      <c r="K84" s="18"/>
      <c r="L84" s="141" t="s">
        <v>833</v>
      </c>
      <c r="M84" s="142"/>
      <c r="N84" s="143"/>
      <c r="O84" s="14">
        <f>SUM(O63:O83)</f>
        <v>2913762564.0281005</v>
      </c>
      <c r="P84" s="14">
        <f t="shared" ref="P84:S84" si="8">SUM(P63:P83)</f>
        <v>0</v>
      </c>
      <c r="Q84" s="14">
        <f t="shared" si="8"/>
        <v>5939672.7186000003</v>
      </c>
      <c r="R84" s="14">
        <f t="shared" si="8"/>
        <v>771426808.08880007</v>
      </c>
      <c r="S84" s="14">
        <f t="shared" si="8"/>
        <v>3691129044.8354998</v>
      </c>
    </row>
    <row r="85" spans="1:19" ht="25" customHeight="1" x14ac:dyDescent="0.25">
      <c r="A85" s="158"/>
      <c r="B85" s="156"/>
      <c r="C85" s="1">
        <v>6</v>
      </c>
      <c r="D85" s="5" t="s">
        <v>136</v>
      </c>
      <c r="E85" s="5">
        <v>131514339.2445</v>
      </c>
      <c r="F85" s="5">
        <v>0</v>
      </c>
      <c r="G85" s="5">
        <v>268090.52409999998</v>
      </c>
      <c r="H85" s="5">
        <v>40428304.546899997</v>
      </c>
      <c r="I85" s="6">
        <f t="shared" si="5"/>
        <v>172210734.31549999</v>
      </c>
      <c r="J85" s="11"/>
      <c r="K85" s="152">
        <v>22</v>
      </c>
      <c r="L85" s="155" t="s">
        <v>46</v>
      </c>
      <c r="M85" s="12">
        <v>1</v>
      </c>
      <c r="N85" s="5" t="s">
        <v>517</v>
      </c>
      <c r="O85" s="5">
        <v>150995113.7692</v>
      </c>
      <c r="P85" s="5">
        <v>-17480389.989999998</v>
      </c>
      <c r="Q85" s="5">
        <v>307801.86719999998</v>
      </c>
      <c r="R85" s="5">
        <v>40697126.770400003</v>
      </c>
      <c r="S85" s="6">
        <f t="shared" si="6"/>
        <v>174519652.41680002</v>
      </c>
    </row>
    <row r="86" spans="1:19" ht="25" customHeight="1" x14ac:dyDescent="0.25">
      <c r="A86" s="158"/>
      <c r="B86" s="156"/>
      <c r="C86" s="1">
        <v>7</v>
      </c>
      <c r="D86" s="5" t="s">
        <v>137</v>
      </c>
      <c r="E86" s="5">
        <v>121884124.4726</v>
      </c>
      <c r="F86" s="5">
        <v>0</v>
      </c>
      <c r="G86" s="5">
        <v>248459.43789999999</v>
      </c>
      <c r="H86" s="5">
        <v>37974365.891000003</v>
      </c>
      <c r="I86" s="6">
        <f t="shared" si="5"/>
        <v>160106949.80150002</v>
      </c>
      <c r="J86" s="11"/>
      <c r="K86" s="153"/>
      <c r="L86" s="156"/>
      <c r="M86" s="12">
        <v>2</v>
      </c>
      <c r="N86" s="5" t="s">
        <v>518</v>
      </c>
      <c r="O86" s="5">
        <v>133513754.93870001</v>
      </c>
      <c r="P86" s="5">
        <v>-17480389.989999998</v>
      </c>
      <c r="Q86" s="5">
        <v>272166.31089999998</v>
      </c>
      <c r="R86" s="5">
        <v>34299938.798900001</v>
      </c>
      <c r="S86" s="6">
        <f t="shared" si="6"/>
        <v>150605470.05850002</v>
      </c>
    </row>
    <row r="87" spans="1:19" ht="25" customHeight="1" x14ac:dyDescent="0.25">
      <c r="A87" s="158"/>
      <c r="B87" s="156"/>
      <c r="C87" s="1">
        <v>8</v>
      </c>
      <c r="D87" s="5" t="s">
        <v>138</v>
      </c>
      <c r="E87" s="5">
        <v>108979551.81820001</v>
      </c>
      <c r="F87" s="5">
        <v>0</v>
      </c>
      <c r="G87" s="5">
        <v>222153.60949999999</v>
      </c>
      <c r="H87" s="5">
        <v>33006419.5825</v>
      </c>
      <c r="I87" s="6">
        <f t="shared" si="5"/>
        <v>142208125.01020002</v>
      </c>
      <c r="J87" s="11"/>
      <c r="K87" s="153"/>
      <c r="L87" s="156"/>
      <c r="M87" s="12">
        <v>3</v>
      </c>
      <c r="N87" s="5" t="s">
        <v>519</v>
      </c>
      <c r="O87" s="5">
        <v>168500829.06389999</v>
      </c>
      <c r="P87" s="5">
        <v>-17480389.989999998</v>
      </c>
      <c r="Q87" s="5">
        <v>343487.07400000002</v>
      </c>
      <c r="R87" s="5">
        <v>45915841.117399998</v>
      </c>
      <c r="S87" s="6">
        <f t="shared" si="6"/>
        <v>197279767.26529998</v>
      </c>
    </row>
    <row r="88" spans="1:19" ht="25" customHeight="1" x14ac:dyDescent="0.25">
      <c r="A88" s="158"/>
      <c r="B88" s="156"/>
      <c r="C88" s="1">
        <v>9</v>
      </c>
      <c r="D88" s="5" t="s">
        <v>139</v>
      </c>
      <c r="E88" s="5">
        <v>121042220.86660001</v>
      </c>
      <c r="F88" s="5">
        <v>0</v>
      </c>
      <c r="G88" s="5">
        <v>246743.2268</v>
      </c>
      <c r="H88" s="5">
        <v>37960029.423799999</v>
      </c>
      <c r="I88" s="6">
        <f t="shared" si="5"/>
        <v>159248993.51719999</v>
      </c>
      <c r="J88" s="11"/>
      <c r="K88" s="153"/>
      <c r="L88" s="156"/>
      <c r="M88" s="12">
        <v>4</v>
      </c>
      <c r="N88" s="5" t="s">
        <v>520</v>
      </c>
      <c r="O88" s="5">
        <v>133417230.7147</v>
      </c>
      <c r="P88" s="5">
        <v>-17480389.989999998</v>
      </c>
      <c r="Q88" s="5">
        <v>271969.54729999998</v>
      </c>
      <c r="R88" s="5">
        <v>35715324.546599999</v>
      </c>
      <c r="S88" s="6">
        <f t="shared" si="6"/>
        <v>151924134.8186</v>
      </c>
    </row>
    <row r="89" spans="1:19" ht="25" customHeight="1" x14ac:dyDescent="0.25">
      <c r="A89" s="158"/>
      <c r="B89" s="156"/>
      <c r="C89" s="1">
        <v>10</v>
      </c>
      <c r="D89" s="5" t="s">
        <v>140</v>
      </c>
      <c r="E89" s="5">
        <v>191493156.7947</v>
      </c>
      <c r="F89" s="5">
        <v>0</v>
      </c>
      <c r="G89" s="5">
        <v>390356.67950000003</v>
      </c>
      <c r="H89" s="5">
        <v>59789263.032399997</v>
      </c>
      <c r="I89" s="6">
        <f t="shared" si="5"/>
        <v>251672776.50660002</v>
      </c>
      <c r="J89" s="11"/>
      <c r="K89" s="153"/>
      <c r="L89" s="156"/>
      <c r="M89" s="12">
        <v>5</v>
      </c>
      <c r="N89" s="5" t="s">
        <v>521</v>
      </c>
      <c r="O89" s="5">
        <v>182422794.88749999</v>
      </c>
      <c r="P89" s="5">
        <v>-17480389.989999998</v>
      </c>
      <c r="Q89" s="5">
        <v>371866.84720000002</v>
      </c>
      <c r="R89" s="5">
        <v>45351913.375799999</v>
      </c>
      <c r="S89" s="6">
        <f t="shared" si="6"/>
        <v>210666185.12049997</v>
      </c>
    </row>
    <row r="90" spans="1:19" ht="25" customHeight="1" x14ac:dyDescent="0.25">
      <c r="A90" s="158"/>
      <c r="B90" s="156"/>
      <c r="C90" s="1">
        <v>11</v>
      </c>
      <c r="D90" s="5" t="s">
        <v>141</v>
      </c>
      <c r="E90" s="5">
        <v>133087975.22579999</v>
      </c>
      <c r="F90" s="5">
        <v>0</v>
      </c>
      <c r="G90" s="5">
        <v>271298.36359999998</v>
      </c>
      <c r="H90" s="5">
        <v>41920738.794500001</v>
      </c>
      <c r="I90" s="6">
        <f t="shared" si="5"/>
        <v>175280012.38389999</v>
      </c>
      <c r="J90" s="11"/>
      <c r="K90" s="153"/>
      <c r="L90" s="156"/>
      <c r="M90" s="12">
        <v>6</v>
      </c>
      <c r="N90" s="5" t="s">
        <v>522</v>
      </c>
      <c r="O90" s="5">
        <v>141835058.1027</v>
      </c>
      <c r="P90" s="5">
        <v>-17480389.989999998</v>
      </c>
      <c r="Q90" s="5">
        <v>289129.19520000002</v>
      </c>
      <c r="R90" s="5">
        <v>34765113.109800003</v>
      </c>
      <c r="S90" s="6">
        <f t="shared" si="6"/>
        <v>159408910.41769999</v>
      </c>
    </row>
    <row r="91" spans="1:19" ht="25" customHeight="1" x14ac:dyDescent="0.25">
      <c r="A91" s="158"/>
      <c r="B91" s="156"/>
      <c r="C91" s="1">
        <v>12</v>
      </c>
      <c r="D91" s="5" t="s">
        <v>142</v>
      </c>
      <c r="E91" s="5">
        <v>162713411.90090001</v>
      </c>
      <c r="F91" s="5">
        <v>0</v>
      </c>
      <c r="G91" s="5">
        <v>331689.48820000002</v>
      </c>
      <c r="H91" s="5">
        <v>49487430.087099999</v>
      </c>
      <c r="I91" s="6">
        <f t="shared" si="5"/>
        <v>212532531.47620001</v>
      </c>
      <c r="J91" s="11"/>
      <c r="K91" s="153"/>
      <c r="L91" s="156"/>
      <c r="M91" s="12">
        <v>7</v>
      </c>
      <c r="N91" s="5" t="s">
        <v>523</v>
      </c>
      <c r="O91" s="5">
        <v>119012494.78560001</v>
      </c>
      <c r="P91" s="5">
        <v>-17480389.989999998</v>
      </c>
      <c r="Q91" s="5">
        <v>242605.6526</v>
      </c>
      <c r="R91" s="5">
        <v>30895548.430199999</v>
      </c>
      <c r="S91" s="6">
        <f t="shared" si="6"/>
        <v>132670258.87840001</v>
      </c>
    </row>
    <row r="92" spans="1:19" ht="25" customHeight="1" x14ac:dyDescent="0.25">
      <c r="A92" s="158"/>
      <c r="B92" s="156"/>
      <c r="C92" s="1">
        <v>13</v>
      </c>
      <c r="D92" s="5" t="s">
        <v>143</v>
      </c>
      <c r="E92" s="5">
        <v>119552826.2332</v>
      </c>
      <c r="F92" s="5">
        <v>0</v>
      </c>
      <c r="G92" s="5">
        <v>243707.11230000001</v>
      </c>
      <c r="H92" s="5">
        <v>37177850.993900001</v>
      </c>
      <c r="I92" s="6">
        <f t="shared" si="5"/>
        <v>156974384.33939999</v>
      </c>
      <c r="J92" s="11"/>
      <c r="K92" s="153"/>
      <c r="L92" s="156"/>
      <c r="M92" s="12">
        <v>8</v>
      </c>
      <c r="N92" s="5" t="s">
        <v>524</v>
      </c>
      <c r="O92" s="5">
        <v>139459037.30630001</v>
      </c>
      <c r="P92" s="5">
        <v>-17480389.989999998</v>
      </c>
      <c r="Q92" s="5">
        <v>284285.70309999998</v>
      </c>
      <c r="R92" s="5">
        <v>36358222.995999999</v>
      </c>
      <c r="S92" s="6">
        <f t="shared" si="6"/>
        <v>158621156.01540002</v>
      </c>
    </row>
    <row r="93" spans="1:19" ht="25" customHeight="1" x14ac:dyDescent="0.25">
      <c r="A93" s="158"/>
      <c r="B93" s="156"/>
      <c r="C93" s="1">
        <v>14</v>
      </c>
      <c r="D93" s="5" t="s">
        <v>144</v>
      </c>
      <c r="E93" s="5">
        <v>118537338.5997</v>
      </c>
      <c r="F93" s="5">
        <v>0</v>
      </c>
      <c r="G93" s="5">
        <v>241637.052</v>
      </c>
      <c r="H93" s="5">
        <v>37907008.522600003</v>
      </c>
      <c r="I93" s="6">
        <f t="shared" si="5"/>
        <v>156685984.17430001</v>
      </c>
      <c r="J93" s="11"/>
      <c r="K93" s="153"/>
      <c r="L93" s="156"/>
      <c r="M93" s="12">
        <v>9</v>
      </c>
      <c r="N93" s="5" t="s">
        <v>525</v>
      </c>
      <c r="O93" s="5">
        <v>136768019.39610001</v>
      </c>
      <c r="P93" s="5">
        <v>-17480389.989999998</v>
      </c>
      <c r="Q93" s="5">
        <v>278800.09289999999</v>
      </c>
      <c r="R93" s="5">
        <v>34108358.745200001</v>
      </c>
      <c r="S93" s="6">
        <f t="shared" si="6"/>
        <v>153674788.24420002</v>
      </c>
    </row>
    <row r="94" spans="1:19" ht="25" customHeight="1" x14ac:dyDescent="0.25">
      <c r="A94" s="158"/>
      <c r="B94" s="156"/>
      <c r="C94" s="1">
        <v>15</v>
      </c>
      <c r="D94" s="5" t="s">
        <v>145</v>
      </c>
      <c r="E94" s="5">
        <v>142270762.57409999</v>
      </c>
      <c r="F94" s="5">
        <v>0</v>
      </c>
      <c r="G94" s="5">
        <v>290017.37390000001</v>
      </c>
      <c r="H94" s="5">
        <v>44001128.3825</v>
      </c>
      <c r="I94" s="6">
        <f t="shared" si="5"/>
        <v>186561908.33049998</v>
      </c>
      <c r="J94" s="11"/>
      <c r="K94" s="153"/>
      <c r="L94" s="156"/>
      <c r="M94" s="12">
        <v>10</v>
      </c>
      <c r="N94" s="5" t="s">
        <v>526</v>
      </c>
      <c r="O94" s="5">
        <v>144594826.06959999</v>
      </c>
      <c r="P94" s="5">
        <v>-17480389.989999998</v>
      </c>
      <c r="Q94" s="5">
        <v>294754.95159999997</v>
      </c>
      <c r="R94" s="5">
        <v>36152066.199100003</v>
      </c>
      <c r="S94" s="6">
        <f t="shared" si="6"/>
        <v>163561257.23030001</v>
      </c>
    </row>
    <row r="95" spans="1:19" ht="25" customHeight="1" x14ac:dyDescent="0.25">
      <c r="A95" s="158"/>
      <c r="B95" s="156"/>
      <c r="C95" s="1">
        <v>16</v>
      </c>
      <c r="D95" s="5" t="s">
        <v>146</v>
      </c>
      <c r="E95" s="5">
        <v>135943739.52599999</v>
      </c>
      <c r="F95" s="5">
        <v>0</v>
      </c>
      <c r="G95" s="5">
        <v>277119.8075</v>
      </c>
      <c r="H95" s="5">
        <v>43057724.765299998</v>
      </c>
      <c r="I95" s="6">
        <f t="shared" si="5"/>
        <v>179278584.0988</v>
      </c>
      <c r="J95" s="11"/>
      <c r="K95" s="153"/>
      <c r="L95" s="156"/>
      <c r="M95" s="12">
        <v>11</v>
      </c>
      <c r="N95" s="5" t="s">
        <v>46</v>
      </c>
      <c r="O95" s="5">
        <v>127285180.2956</v>
      </c>
      <c r="P95" s="5">
        <v>-17480389.989999998</v>
      </c>
      <c r="Q95" s="5">
        <v>259469.43040000001</v>
      </c>
      <c r="R95" s="5">
        <v>33785668.094599999</v>
      </c>
      <c r="S95" s="6">
        <f t="shared" si="6"/>
        <v>143849927.83059999</v>
      </c>
    </row>
    <row r="96" spans="1:19" ht="25" customHeight="1" x14ac:dyDescent="0.25">
      <c r="A96" s="158"/>
      <c r="B96" s="156"/>
      <c r="C96" s="1">
        <v>17</v>
      </c>
      <c r="D96" s="5" t="s">
        <v>147</v>
      </c>
      <c r="E96" s="5">
        <v>113883303.9629</v>
      </c>
      <c r="F96" s="5">
        <v>0</v>
      </c>
      <c r="G96" s="5">
        <v>232149.85389999999</v>
      </c>
      <c r="H96" s="5">
        <v>35293846.9793</v>
      </c>
      <c r="I96" s="6">
        <f t="shared" si="5"/>
        <v>149409300.79609999</v>
      </c>
      <c r="J96" s="11"/>
      <c r="K96" s="153"/>
      <c r="L96" s="156"/>
      <c r="M96" s="12">
        <v>12</v>
      </c>
      <c r="N96" s="5" t="s">
        <v>527</v>
      </c>
      <c r="O96" s="5">
        <v>162505916.33059999</v>
      </c>
      <c r="P96" s="5">
        <v>-17480389.989999998</v>
      </c>
      <c r="Q96" s="5">
        <v>331266.51079999999</v>
      </c>
      <c r="R96" s="5">
        <v>40141848.964299999</v>
      </c>
      <c r="S96" s="6">
        <f t="shared" si="6"/>
        <v>185498641.81569999</v>
      </c>
    </row>
    <row r="97" spans="1:19" ht="25" customHeight="1" x14ac:dyDescent="0.25">
      <c r="A97" s="158"/>
      <c r="B97" s="156"/>
      <c r="C97" s="1">
        <v>18</v>
      </c>
      <c r="D97" s="5" t="s">
        <v>148</v>
      </c>
      <c r="E97" s="5">
        <v>118003844.4205</v>
      </c>
      <c r="F97" s="5">
        <v>0</v>
      </c>
      <c r="G97" s="5">
        <v>240549.53</v>
      </c>
      <c r="H97" s="5">
        <v>36232525.168799996</v>
      </c>
      <c r="I97" s="6">
        <f t="shared" si="5"/>
        <v>154476919.11930001</v>
      </c>
      <c r="J97" s="11"/>
      <c r="K97" s="153"/>
      <c r="L97" s="156"/>
      <c r="M97" s="12">
        <v>13</v>
      </c>
      <c r="N97" s="5" t="s">
        <v>528</v>
      </c>
      <c r="O97" s="5">
        <v>107263603.37899999</v>
      </c>
      <c r="P97" s="5">
        <v>-17480389.989999998</v>
      </c>
      <c r="Q97" s="5">
        <v>218655.66759999999</v>
      </c>
      <c r="R97" s="5">
        <v>28030017.008499999</v>
      </c>
      <c r="S97" s="6">
        <f t="shared" si="6"/>
        <v>118031886.0651</v>
      </c>
    </row>
    <row r="98" spans="1:19" ht="25" customHeight="1" x14ac:dyDescent="0.25">
      <c r="A98" s="158"/>
      <c r="B98" s="156"/>
      <c r="C98" s="1">
        <v>19</v>
      </c>
      <c r="D98" s="5" t="s">
        <v>149</v>
      </c>
      <c r="E98" s="5">
        <v>127434132.4598</v>
      </c>
      <c r="F98" s="5">
        <v>0</v>
      </c>
      <c r="G98" s="5">
        <v>259773.06779999999</v>
      </c>
      <c r="H98" s="5">
        <v>39095253.3706</v>
      </c>
      <c r="I98" s="6">
        <f t="shared" si="5"/>
        <v>166789158.89820001</v>
      </c>
      <c r="J98" s="11"/>
      <c r="K98" s="153"/>
      <c r="L98" s="156"/>
      <c r="M98" s="12">
        <v>14</v>
      </c>
      <c r="N98" s="5" t="s">
        <v>529</v>
      </c>
      <c r="O98" s="5">
        <v>155945173.60249999</v>
      </c>
      <c r="P98" s="5">
        <v>-17480389.989999998</v>
      </c>
      <c r="Q98" s="5">
        <v>317892.50939999998</v>
      </c>
      <c r="R98" s="5">
        <v>39894204.513599999</v>
      </c>
      <c r="S98" s="6">
        <f t="shared" si="6"/>
        <v>178676880.63549998</v>
      </c>
    </row>
    <row r="99" spans="1:19" ht="25" customHeight="1" x14ac:dyDescent="0.25">
      <c r="A99" s="158"/>
      <c r="B99" s="156"/>
      <c r="C99" s="1">
        <v>20</v>
      </c>
      <c r="D99" s="5" t="s">
        <v>150</v>
      </c>
      <c r="E99" s="5">
        <v>128960119.90549999</v>
      </c>
      <c r="F99" s="5">
        <v>0</v>
      </c>
      <c r="G99" s="5">
        <v>262883.77630000003</v>
      </c>
      <c r="H99" s="5">
        <v>40280054.262800001</v>
      </c>
      <c r="I99" s="6">
        <f t="shared" si="5"/>
        <v>169503057.94459999</v>
      </c>
      <c r="J99" s="11"/>
      <c r="K99" s="153"/>
      <c r="L99" s="156"/>
      <c r="M99" s="12">
        <v>15</v>
      </c>
      <c r="N99" s="5" t="s">
        <v>530</v>
      </c>
      <c r="O99" s="5">
        <v>104134006.8708</v>
      </c>
      <c r="P99" s="5">
        <v>-17480389.989999998</v>
      </c>
      <c r="Q99" s="5">
        <v>212276.01980000001</v>
      </c>
      <c r="R99" s="5">
        <v>27676410.8475</v>
      </c>
      <c r="S99" s="6">
        <f t="shared" si="6"/>
        <v>114542303.74810001</v>
      </c>
    </row>
    <row r="100" spans="1:19" ht="25" customHeight="1" x14ac:dyDescent="0.25">
      <c r="A100" s="158"/>
      <c r="B100" s="157"/>
      <c r="C100" s="1">
        <v>21</v>
      </c>
      <c r="D100" s="5" t="s">
        <v>151</v>
      </c>
      <c r="E100" s="5">
        <v>123820705.7881</v>
      </c>
      <c r="F100" s="5">
        <v>0</v>
      </c>
      <c r="G100" s="5">
        <v>252407.13750000001</v>
      </c>
      <c r="H100" s="5">
        <v>38744770.797499999</v>
      </c>
      <c r="I100" s="6">
        <f t="shared" si="5"/>
        <v>162817883.72310001</v>
      </c>
      <c r="J100" s="11"/>
      <c r="K100" s="153"/>
      <c r="L100" s="156"/>
      <c r="M100" s="12">
        <v>16</v>
      </c>
      <c r="N100" s="5" t="s">
        <v>531</v>
      </c>
      <c r="O100" s="5">
        <v>150970577.5801</v>
      </c>
      <c r="P100" s="5">
        <v>-17480389.989999998</v>
      </c>
      <c r="Q100" s="5">
        <v>307751.8505</v>
      </c>
      <c r="R100" s="5">
        <v>40521324.839900002</v>
      </c>
      <c r="S100" s="6">
        <f t="shared" si="6"/>
        <v>174319264.28049999</v>
      </c>
    </row>
    <row r="101" spans="1:19" ht="25" customHeight="1" x14ac:dyDescent="0.3">
      <c r="A101" s="1"/>
      <c r="B101" s="141" t="s">
        <v>816</v>
      </c>
      <c r="C101" s="142"/>
      <c r="D101" s="143"/>
      <c r="E101" s="14">
        <f>SUM(E80:E100)</f>
        <v>2793148668.5064993</v>
      </c>
      <c r="F101" s="14">
        <f t="shared" ref="F101:I101" si="9">SUM(F80:F100)</f>
        <v>0</v>
      </c>
      <c r="G101" s="14">
        <f t="shared" si="9"/>
        <v>5693802.6283</v>
      </c>
      <c r="H101" s="14">
        <f t="shared" si="9"/>
        <v>865974138.84600019</v>
      </c>
      <c r="I101" s="14">
        <f t="shared" si="9"/>
        <v>3664816609.9808006</v>
      </c>
      <c r="J101" s="11"/>
      <c r="K101" s="153"/>
      <c r="L101" s="156"/>
      <c r="M101" s="12">
        <v>17</v>
      </c>
      <c r="N101" s="5" t="s">
        <v>532</v>
      </c>
      <c r="O101" s="5">
        <v>188813166.68880001</v>
      </c>
      <c r="P101" s="5">
        <v>-17480389.989999998</v>
      </c>
      <c r="Q101" s="5">
        <v>384893.54930000001</v>
      </c>
      <c r="R101" s="5">
        <v>50153268.3332</v>
      </c>
      <c r="S101" s="6">
        <f t="shared" si="6"/>
        <v>221870938.58129999</v>
      </c>
    </row>
    <row r="102" spans="1:19" ht="25" customHeight="1" x14ac:dyDescent="0.25">
      <c r="A102" s="158">
        <v>5</v>
      </c>
      <c r="B102" s="155" t="s">
        <v>29</v>
      </c>
      <c r="C102" s="1">
        <v>1</v>
      </c>
      <c r="D102" s="5" t="s">
        <v>152</v>
      </c>
      <c r="E102" s="5">
        <v>208775096.21790001</v>
      </c>
      <c r="F102" s="5">
        <v>0</v>
      </c>
      <c r="G102" s="5">
        <v>425585.72159999999</v>
      </c>
      <c r="H102" s="5">
        <v>50910964.617600001</v>
      </c>
      <c r="I102" s="6">
        <f t="shared" si="5"/>
        <v>260111646.5571</v>
      </c>
      <c r="J102" s="11"/>
      <c r="K102" s="153"/>
      <c r="L102" s="156"/>
      <c r="M102" s="12">
        <v>18</v>
      </c>
      <c r="N102" s="5" t="s">
        <v>533</v>
      </c>
      <c r="O102" s="5">
        <v>142625030.56389999</v>
      </c>
      <c r="P102" s="5">
        <v>-17480389.989999998</v>
      </c>
      <c r="Q102" s="5">
        <v>290739.5453</v>
      </c>
      <c r="R102" s="5">
        <v>37329899.087700002</v>
      </c>
      <c r="S102" s="6">
        <f t="shared" si="6"/>
        <v>162765279.2069</v>
      </c>
    </row>
    <row r="103" spans="1:19" ht="25" customHeight="1" x14ac:dyDescent="0.25">
      <c r="A103" s="158"/>
      <c r="B103" s="156"/>
      <c r="C103" s="1">
        <v>2</v>
      </c>
      <c r="D103" s="5" t="s">
        <v>29</v>
      </c>
      <c r="E103" s="5">
        <v>252117917.16350001</v>
      </c>
      <c r="F103" s="5">
        <v>0</v>
      </c>
      <c r="G103" s="5">
        <v>513939.5821</v>
      </c>
      <c r="H103" s="5">
        <v>64076967.420699999</v>
      </c>
      <c r="I103" s="6">
        <f t="shared" si="5"/>
        <v>316708824.1663</v>
      </c>
      <c r="J103" s="11"/>
      <c r="K103" s="153"/>
      <c r="L103" s="156"/>
      <c r="M103" s="12">
        <v>19</v>
      </c>
      <c r="N103" s="5" t="s">
        <v>534</v>
      </c>
      <c r="O103" s="5">
        <v>135043931.6997</v>
      </c>
      <c r="P103" s="5">
        <v>-17480389.989999998</v>
      </c>
      <c r="Q103" s="5">
        <v>275285.55920000002</v>
      </c>
      <c r="R103" s="5">
        <v>33185138.310899999</v>
      </c>
      <c r="S103" s="6">
        <f t="shared" si="6"/>
        <v>151023965.57980001</v>
      </c>
    </row>
    <row r="104" spans="1:19" ht="25" customHeight="1" x14ac:dyDescent="0.25">
      <c r="A104" s="158"/>
      <c r="B104" s="156"/>
      <c r="C104" s="1">
        <v>3</v>
      </c>
      <c r="D104" s="5" t="s">
        <v>153</v>
      </c>
      <c r="E104" s="5">
        <v>110262880.22490001</v>
      </c>
      <c r="F104" s="5">
        <v>0</v>
      </c>
      <c r="G104" s="5">
        <v>224769.66020000001</v>
      </c>
      <c r="H104" s="5">
        <v>31271686.447099999</v>
      </c>
      <c r="I104" s="6">
        <f t="shared" si="5"/>
        <v>141759336.33219999</v>
      </c>
      <c r="J104" s="11"/>
      <c r="K104" s="153"/>
      <c r="L104" s="156"/>
      <c r="M104" s="12">
        <v>20</v>
      </c>
      <c r="N104" s="5" t="s">
        <v>535</v>
      </c>
      <c r="O104" s="5">
        <v>144799744.0203</v>
      </c>
      <c r="P104" s="5">
        <v>-17480389.989999998</v>
      </c>
      <c r="Q104" s="5">
        <v>295172.67460000003</v>
      </c>
      <c r="R104" s="5">
        <v>36438555.267700002</v>
      </c>
      <c r="S104" s="6">
        <f t="shared" si="6"/>
        <v>164053081.97260001</v>
      </c>
    </row>
    <row r="105" spans="1:19" ht="25" customHeight="1" x14ac:dyDescent="0.25">
      <c r="A105" s="158"/>
      <c r="B105" s="156"/>
      <c r="C105" s="1">
        <v>4</v>
      </c>
      <c r="D105" s="5" t="s">
        <v>154</v>
      </c>
      <c r="E105" s="5">
        <v>130312708.97059999</v>
      </c>
      <c r="F105" s="5">
        <v>0</v>
      </c>
      <c r="G105" s="5">
        <v>265641.01409999997</v>
      </c>
      <c r="H105" s="5">
        <v>36614383.203400001</v>
      </c>
      <c r="I105" s="6">
        <f t="shared" si="5"/>
        <v>167192733.18809998</v>
      </c>
      <c r="J105" s="11"/>
      <c r="K105" s="154"/>
      <c r="L105" s="157"/>
      <c r="M105" s="12">
        <v>21</v>
      </c>
      <c r="N105" s="5" t="s">
        <v>536</v>
      </c>
      <c r="O105" s="5">
        <v>141681548.63800001</v>
      </c>
      <c r="P105" s="5">
        <v>-17480389.989999998</v>
      </c>
      <c r="Q105" s="5">
        <v>288816.26789999998</v>
      </c>
      <c r="R105" s="5">
        <v>35727898.990000002</v>
      </c>
      <c r="S105" s="6">
        <f t="shared" si="6"/>
        <v>160217873.90590003</v>
      </c>
    </row>
    <row r="106" spans="1:19" ht="25" customHeight="1" x14ac:dyDescent="0.3">
      <c r="A106" s="158"/>
      <c r="B106" s="156"/>
      <c r="C106" s="1">
        <v>5</v>
      </c>
      <c r="D106" s="5" t="s">
        <v>155</v>
      </c>
      <c r="E106" s="5">
        <v>165307037.9876</v>
      </c>
      <c r="F106" s="5">
        <v>0</v>
      </c>
      <c r="G106" s="5">
        <v>336976.56630000001</v>
      </c>
      <c r="H106" s="5">
        <v>44677644.869199999</v>
      </c>
      <c r="I106" s="6">
        <f t="shared" si="5"/>
        <v>210321659.42309999</v>
      </c>
      <c r="J106" s="11"/>
      <c r="K106" s="18"/>
      <c r="L106" s="141" t="s">
        <v>834</v>
      </c>
      <c r="M106" s="142"/>
      <c r="N106" s="143"/>
      <c r="O106" s="14">
        <f>SUM(O85:O105)</f>
        <v>3011587038.7035995</v>
      </c>
      <c r="P106" s="14">
        <f t="shared" ref="P106:S106" si="10">SUM(P85:P105)</f>
        <v>-367088189.79000008</v>
      </c>
      <c r="Q106" s="14">
        <f t="shared" si="10"/>
        <v>6139086.826799999</v>
      </c>
      <c r="R106" s="14">
        <f t="shared" si="10"/>
        <v>777143688.34729993</v>
      </c>
      <c r="S106" s="14">
        <f t="shared" si="10"/>
        <v>3427781624.0876999</v>
      </c>
    </row>
    <row r="107" spans="1:19" ht="25" customHeight="1" x14ac:dyDescent="0.25">
      <c r="A107" s="158"/>
      <c r="B107" s="156"/>
      <c r="C107" s="1">
        <v>6</v>
      </c>
      <c r="D107" s="5" t="s">
        <v>156</v>
      </c>
      <c r="E107" s="5">
        <v>109463801.6252</v>
      </c>
      <c r="F107" s="5">
        <v>0</v>
      </c>
      <c r="G107" s="5">
        <v>223140.74739999999</v>
      </c>
      <c r="H107" s="5">
        <v>31730453.398400001</v>
      </c>
      <c r="I107" s="6">
        <f t="shared" si="5"/>
        <v>141417395.771</v>
      </c>
      <c r="J107" s="11"/>
      <c r="K107" s="152">
        <v>23</v>
      </c>
      <c r="L107" s="155" t="s">
        <v>47</v>
      </c>
      <c r="M107" s="12">
        <v>1</v>
      </c>
      <c r="N107" s="5" t="s">
        <v>537</v>
      </c>
      <c r="O107" s="5">
        <v>122363624.4425</v>
      </c>
      <c r="P107" s="5">
        <v>0</v>
      </c>
      <c r="Q107" s="5">
        <v>249436.8933</v>
      </c>
      <c r="R107" s="5">
        <v>34913164.203500003</v>
      </c>
      <c r="S107" s="6">
        <f t="shared" si="6"/>
        <v>157526225.53929999</v>
      </c>
    </row>
    <row r="108" spans="1:19" ht="25" customHeight="1" x14ac:dyDescent="0.25">
      <c r="A108" s="158"/>
      <c r="B108" s="156"/>
      <c r="C108" s="1">
        <v>7</v>
      </c>
      <c r="D108" s="5" t="s">
        <v>157</v>
      </c>
      <c r="E108" s="5">
        <v>174635475.35330001</v>
      </c>
      <c r="F108" s="5">
        <v>0</v>
      </c>
      <c r="G108" s="5">
        <v>355992.48249999998</v>
      </c>
      <c r="H108" s="5">
        <v>47464125.4912</v>
      </c>
      <c r="I108" s="6">
        <f t="shared" si="5"/>
        <v>222455593.32699999</v>
      </c>
      <c r="J108" s="11"/>
      <c r="K108" s="153"/>
      <c r="L108" s="156"/>
      <c r="M108" s="12">
        <v>2</v>
      </c>
      <c r="N108" s="5" t="s">
        <v>538</v>
      </c>
      <c r="O108" s="5">
        <v>201219886.79910001</v>
      </c>
      <c r="P108" s="5">
        <v>0</v>
      </c>
      <c r="Q108" s="5">
        <v>410184.51079999999</v>
      </c>
      <c r="R108" s="5">
        <v>41562722.053499997</v>
      </c>
      <c r="S108" s="6">
        <f t="shared" si="6"/>
        <v>243192793.36340001</v>
      </c>
    </row>
    <row r="109" spans="1:19" ht="25" customHeight="1" x14ac:dyDescent="0.25">
      <c r="A109" s="158"/>
      <c r="B109" s="156"/>
      <c r="C109" s="1">
        <v>8</v>
      </c>
      <c r="D109" s="5" t="s">
        <v>158</v>
      </c>
      <c r="E109" s="5">
        <v>176289422.7687</v>
      </c>
      <c r="F109" s="5">
        <v>0</v>
      </c>
      <c r="G109" s="5">
        <v>359364.03600000002</v>
      </c>
      <c r="H109" s="5">
        <v>44587221.006099999</v>
      </c>
      <c r="I109" s="6">
        <f t="shared" si="5"/>
        <v>221236007.81080002</v>
      </c>
      <c r="J109" s="11"/>
      <c r="K109" s="153"/>
      <c r="L109" s="156"/>
      <c r="M109" s="12">
        <v>3</v>
      </c>
      <c r="N109" s="5" t="s">
        <v>539</v>
      </c>
      <c r="O109" s="5">
        <v>154222412.48679999</v>
      </c>
      <c r="P109" s="5">
        <v>0</v>
      </c>
      <c r="Q109" s="5">
        <v>314380.67989999999</v>
      </c>
      <c r="R109" s="5">
        <v>40922787.0079</v>
      </c>
      <c r="S109" s="6">
        <f t="shared" si="6"/>
        <v>195459580.17459998</v>
      </c>
    </row>
    <row r="110" spans="1:19" ht="25" customHeight="1" x14ac:dyDescent="0.25">
      <c r="A110" s="158"/>
      <c r="B110" s="156"/>
      <c r="C110" s="1">
        <v>9</v>
      </c>
      <c r="D110" s="5" t="s">
        <v>159</v>
      </c>
      <c r="E110" s="5">
        <v>124000096.4902</v>
      </c>
      <c r="F110" s="5">
        <v>0</v>
      </c>
      <c r="G110" s="5">
        <v>252772.8235</v>
      </c>
      <c r="H110" s="5">
        <v>37098699.5013</v>
      </c>
      <c r="I110" s="6">
        <f t="shared" si="5"/>
        <v>161351568.815</v>
      </c>
      <c r="J110" s="11"/>
      <c r="K110" s="153"/>
      <c r="L110" s="156"/>
      <c r="M110" s="12">
        <v>4</v>
      </c>
      <c r="N110" s="5" t="s">
        <v>37</v>
      </c>
      <c r="O110" s="5">
        <v>93918018.321199998</v>
      </c>
      <c r="P110" s="5">
        <v>0</v>
      </c>
      <c r="Q110" s="5">
        <v>191450.84030000001</v>
      </c>
      <c r="R110" s="5">
        <v>29179778.692200001</v>
      </c>
      <c r="S110" s="6">
        <f t="shared" si="6"/>
        <v>123289247.8537</v>
      </c>
    </row>
    <row r="111" spans="1:19" ht="25" customHeight="1" x14ac:dyDescent="0.25">
      <c r="A111" s="158"/>
      <c r="B111" s="156"/>
      <c r="C111" s="1">
        <v>10</v>
      </c>
      <c r="D111" s="5" t="s">
        <v>160</v>
      </c>
      <c r="E111" s="5">
        <v>142016299.54139999</v>
      </c>
      <c r="F111" s="5">
        <v>0</v>
      </c>
      <c r="G111" s="5">
        <v>289498.65389999998</v>
      </c>
      <c r="H111" s="5">
        <v>42947577.670400001</v>
      </c>
      <c r="I111" s="6">
        <f t="shared" si="5"/>
        <v>185253375.86569998</v>
      </c>
      <c r="J111" s="11"/>
      <c r="K111" s="153"/>
      <c r="L111" s="156"/>
      <c r="M111" s="12">
        <v>5</v>
      </c>
      <c r="N111" s="5" t="s">
        <v>540</v>
      </c>
      <c r="O111" s="5">
        <v>162957562.89629999</v>
      </c>
      <c r="P111" s="5">
        <v>0</v>
      </c>
      <c r="Q111" s="5">
        <v>332187.18729999999</v>
      </c>
      <c r="R111" s="5">
        <v>41289047.7042</v>
      </c>
      <c r="S111" s="6">
        <f t="shared" si="6"/>
        <v>204578797.78779998</v>
      </c>
    </row>
    <row r="112" spans="1:19" ht="25" customHeight="1" x14ac:dyDescent="0.25">
      <c r="A112" s="158"/>
      <c r="B112" s="156"/>
      <c r="C112" s="1">
        <v>11</v>
      </c>
      <c r="D112" s="5" t="s">
        <v>161</v>
      </c>
      <c r="E112" s="5">
        <v>109887722.1454</v>
      </c>
      <c r="F112" s="5">
        <v>0</v>
      </c>
      <c r="G112" s="5">
        <v>224004.90470000001</v>
      </c>
      <c r="H112" s="5">
        <v>33968223.7579</v>
      </c>
      <c r="I112" s="6">
        <f t="shared" si="5"/>
        <v>144079950.808</v>
      </c>
      <c r="J112" s="11"/>
      <c r="K112" s="153"/>
      <c r="L112" s="156"/>
      <c r="M112" s="12">
        <v>6</v>
      </c>
      <c r="N112" s="5" t="s">
        <v>541</v>
      </c>
      <c r="O112" s="5">
        <v>140059952.78709999</v>
      </c>
      <c r="P112" s="5">
        <v>0</v>
      </c>
      <c r="Q112" s="5">
        <v>285510.66269999999</v>
      </c>
      <c r="R112" s="5">
        <v>41150328.367700003</v>
      </c>
      <c r="S112" s="6">
        <f t="shared" si="6"/>
        <v>181495791.8175</v>
      </c>
    </row>
    <row r="113" spans="1:19" ht="25" customHeight="1" x14ac:dyDescent="0.25">
      <c r="A113" s="158"/>
      <c r="B113" s="156"/>
      <c r="C113" s="1">
        <v>12</v>
      </c>
      <c r="D113" s="5" t="s">
        <v>162</v>
      </c>
      <c r="E113" s="5">
        <v>170172588.53080001</v>
      </c>
      <c r="F113" s="5">
        <v>0</v>
      </c>
      <c r="G113" s="5">
        <v>346894.93719999999</v>
      </c>
      <c r="H113" s="5">
        <v>48231566.993900001</v>
      </c>
      <c r="I113" s="6">
        <f t="shared" si="5"/>
        <v>218751050.46190003</v>
      </c>
      <c r="J113" s="11"/>
      <c r="K113" s="153"/>
      <c r="L113" s="156"/>
      <c r="M113" s="12">
        <v>7</v>
      </c>
      <c r="N113" s="5" t="s">
        <v>542</v>
      </c>
      <c r="O113" s="5">
        <v>141569409.53330001</v>
      </c>
      <c r="P113" s="5">
        <v>0</v>
      </c>
      <c r="Q113" s="5">
        <v>288587.67349999998</v>
      </c>
      <c r="R113" s="5">
        <v>41501211.400799997</v>
      </c>
      <c r="S113" s="6">
        <f t="shared" si="6"/>
        <v>183359208.6076</v>
      </c>
    </row>
    <row r="114" spans="1:19" ht="25" customHeight="1" x14ac:dyDescent="0.25">
      <c r="A114" s="158"/>
      <c r="B114" s="156"/>
      <c r="C114" s="1">
        <v>13</v>
      </c>
      <c r="D114" s="5" t="s">
        <v>163</v>
      </c>
      <c r="E114" s="5">
        <v>139958832.82319999</v>
      </c>
      <c r="F114" s="5">
        <v>0</v>
      </c>
      <c r="G114" s="5">
        <v>285304.5307</v>
      </c>
      <c r="H114" s="5">
        <v>36349759.249600001</v>
      </c>
      <c r="I114" s="6">
        <f t="shared" si="5"/>
        <v>176593896.60349998</v>
      </c>
      <c r="J114" s="11"/>
      <c r="K114" s="153"/>
      <c r="L114" s="156"/>
      <c r="M114" s="12">
        <v>8</v>
      </c>
      <c r="N114" s="5" t="s">
        <v>543</v>
      </c>
      <c r="O114" s="5">
        <v>166941393.69729999</v>
      </c>
      <c r="P114" s="5">
        <v>0</v>
      </c>
      <c r="Q114" s="5">
        <v>340308.18229999999</v>
      </c>
      <c r="R114" s="5">
        <v>53993560.428199999</v>
      </c>
      <c r="S114" s="6">
        <f t="shared" si="6"/>
        <v>221275262.30779999</v>
      </c>
    </row>
    <row r="115" spans="1:19" ht="25" customHeight="1" x14ac:dyDescent="0.25">
      <c r="A115" s="158"/>
      <c r="B115" s="156"/>
      <c r="C115" s="1">
        <v>14</v>
      </c>
      <c r="D115" s="5" t="s">
        <v>164</v>
      </c>
      <c r="E115" s="5">
        <v>163427908.71380001</v>
      </c>
      <c r="F115" s="5">
        <v>0</v>
      </c>
      <c r="G115" s="5">
        <v>333145.98200000002</v>
      </c>
      <c r="H115" s="5">
        <v>45629938.697899997</v>
      </c>
      <c r="I115" s="6">
        <f t="shared" si="5"/>
        <v>209390993.3937</v>
      </c>
      <c r="J115" s="11"/>
      <c r="K115" s="153"/>
      <c r="L115" s="156"/>
      <c r="M115" s="12">
        <v>9</v>
      </c>
      <c r="N115" s="5" t="s">
        <v>544</v>
      </c>
      <c r="O115" s="5">
        <v>120687682.7832</v>
      </c>
      <c r="P115" s="5">
        <v>0</v>
      </c>
      <c r="Q115" s="5">
        <v>246020.5048</v>
      </c>
      <c r="R115" s="5">
        <v>36689204.207900003</v>
      </c>
      <c r="S115" s="6">
        <f t="shared" si="6"/>
        <v>157622907.49590001</v>
      </c>
    </row>
    <row r="116" spans="1:19" ht="25" customHeight="1" x14ac:dyDescent="0.25">
      <c r="A116" s="158"/>
      <c r="B116" s="156"/>
      <c r="C116" s="1">
        <v>15</v>
      </c>
      <c r="D116" s="5" t="s">
        <v>165</v>
      </c>
      <c r="E116" s="5">
        <v>209429250.30489999</v>
      </c>
      <c r="F116" s="5">
        <v>0</v>
      </c>
      <c r="G116" s="5">
        <v>426919.20740000001</v>
      </c>
      <c r="H116" s="5">
        <v>55537719.024499997</v>
      </c>
      <c r="I116" s="6">
        <f t="shared" si="5"/>
        <v>265393888.53679997</v>
      </c>
      <c r="J116" s="11"/>
      <c r="K116" s="153"/>
      <c r="L116" s="156"/>
      <c r="M116" s="12">
        <v>10</v>
      </c>
      <c r="N116" s="5" t="s">
        <v>545</v>
      </c>
      <c r="O116" s="5">
        <v>160493749.21919999</v>
      </c>
      <c r="P116" s="5">
        <v>0</v>
      </c>
      <c r="Q116" s="5">
        <v>327164.7304</v>
      </c>
      <c r="R116" s="5">
        <v>34731275.281300001</v>
      </c>
      <c r="S116" s="6">
        <f t="shared" si="6"/>
        <v>195552189.23089999</v>
      </c>
    </row>
    <row r="117" spans="1:19" ht="25" customHeight="1" x14ac:dyDescent="0.25">
      <c r="A117" s="158"/>
      <c r="B117" s="156"/>
      <c r="C117" s="1">
        <v>16</v>
      </c>
      <c r="D117" s="5" t="s">
        <v>166</v>
      </c>
      <c r="E117" s="5">
        <v>157004949.95820001</v>
      </c>
      <c r="F117" s="5">
        <v>0</v>
      </c>
      <c r="G117" s="5">
        <v>320052.8518</v>
      </c>
      <c r="H117" s="5">
        <v>43269387.309</v>
      </c>
      <c r="I117" s="6">
        <f t="shared" si="5"/>
        <v>200594390.11900002</v>
      </c>
      <c r="J117" s="11"/>
      <c r="K117" s="153"/>
      <c r="L117" s="156"/>
      <c r="M117" s="12">
        <v>11</v>
      </c>
      <c r="N117" s="5" t="s">
        <v>546</v>
      </c>
      <c r="O117" s="5">
        <v>127228106.1221</v>
      </c>
      <c r="P117" s="5">
        <v>0</v>
      </c>
      <c r="Q117" s="5">
        <v>259353.08540000001</v>
      </c>
      <c r="R117" s="5">
        <v>33500101.123599999</v>
      </c>
      <c r="S117" s="6">
        <f t="shared" si="6"/>
        <v>160987560.33109999</v>
      </c>
    </row>
    <row r="118" spans="1:19" ht="25" customHeight="1" x14ac:dyDescent="0.25">
      <c r="A118" s="158"/>
      <c r="B118" s="156"/>
      <c r="C118" s="1">
        <v>17</v>
      </c>
      <c r="D118" s="5" t="s">
        <v>167</v>
      </c>
      <c r="E118" s="5">
        <v>154426406.90149999</v>
      </c>
      <c r="F118" s="5">
        <v>0</v>
      </c>
      <c r="G118" s="5">
        <v>314796.52029999997</v>
      </c>
      <c r="H118" s="5">
        <v>42146016.977499999</v>
      </c>
      <c r="I118" s="6">
        <f t="shared" si="5"/>
        <v>196887220.39929998</v>
      </c>
      <c r="J118" s="11"/>
      <c r="K118" s="153"/>
      <c r="L118" s="156"/>
      <c r="M118" s="12">
        <v>12</v>
      </c>
      <c r="N118" s="5" t="s">
        <v>547</v>
      </c>
      <c r="O118" s="5">
        <v>113008180.3884</v>
      </c>
      <c r="P118" s="5">
        <v>0</v>
      </c>
      <c r="Q118" s="5">
        <v>230365.92420000001</v>
      </c>
      <c r="R118" s="5">
        <v>31968902.350099999</v>
      </c>
      <c r="S118" s="6">
        <f t="shared" si="6"/>
        <v>145207448.6627</v>
      </c>
    </row>
    <row r="119" spans="1:19" ht="25" customHeight="1" x14ac:dyDescent="0.25">
      <c r="A119" s="158"/>
      <c r="B119" s="156"/>
      <c r="C119" s="1">
        <v>18</v>
      </c>
      <c r="D119" s="5" t="s">
        <v>168</v>
      </c>
      <c r="E119" s="5">
        <v>217171356.78060001</v>
      </c>
      <c r="F119" s="5">
        <v>0</v>
      </c>
      <c r="G119" s="5">
        <v>442701.40580000001</v>
      </c>
      <c r="H119" s="5">
        <v>52591294.687100001</v>
      </c>
      <c r="I119" s="6">
        <f t="shared" si="5"/>
        <v>270205352.87350005</v>
      </c>
      <c r="J119" s="11"/>
      <c r="K119" s="153"/>
      <c r="L119" s="156"/>
      <c r="M119" s="12">
        <v>13</v>
      </c>
      <c r="N119" s="5" t="s">
        <v>548</v>
      </c>
      <c r="O119" s="5">
        <v>94555846.868000001</v>
      </c>
      <c r="P119" s="5">
        <v>0</v>
      </c>
      <c r="Q119" s="5">
        <v>192751.04670000001</v>
      </c>
      <c r="R119" s="5">
        <v>29401553.428300001</v>
      </c>
      <c r="S119" s="6">
        <f t="shared" si="6"/>
        <v>124150151.34299999</v>
      </c>
    </row>
    <row r="120" spans="1:19" ht="25" customHeight="1" x14ac:dyDescent="0.25">
      <c r="A120" s="158"/>
      <c r="B120" s="156"/>
      <c r="C120" s="1">
        <v>19</v>
      </c>
      <c r="D120" s="5" t="s">
        <v>169</v>
      </c>
      <c r="E120" s="5">
        <v>120868453.6094</v>
      </c>
      <c r="F120" s="5">
        <v>0</v>
      </c>
      <c r="G120" s="5">
        <v>246389.00409999999</v>
      </c>
      <c r="H120" s="5">
        <v>33714892.7755</v>
      </c>
      <c r="I120" s="6">
        <f t="shared" si="5"/>
        <v>154829735.389</v>
      </c>
      <c r="J120" s="11"/>
      <c r="K120" s="153"/>
      <c r="L120" s="156"/>
      <c r="M120" s="12">
        <v>14</v>
      </c>
      <c r="N120" s="5" t="s">
        <v>549</v>
      </c>
      <c r="O120" s="5">
        <v>94154884.577600002</v>
      </c>
      <c r="P120" s="5">
        <v>0</v>
      </c>
      <c r="Q120" s="5">
        <v>191933.68950000001</v>
      </c>
      <c r="R120" s="5">
        <v>29571268.367199998</v>
      </c>
      <c r="S120" s="6">
        <f t="shared" si="6"/>
        <v>123918086.63430001</v>
      </c>
    </row>
    <row r="121" spans="1:19" ht="25" customHeight="1" x14ac:dyDescent="0.25">
      <c r="A121" s="158"/>
      <c r="B121" s="157"/>
      <c r="C121" s="1">
        <v>20</v>
      </c>
      <c r="D121" s="5" t="s">
        <v>170</v>
      </c>
      <c r="E121" s="5">
        <v>135248261.93669999</v>
      </c>
      <c r="F121" s="5">
        <v>0</v>
      </c>
      <c r="G121" s="5">
        <v>275702.08419999998</v>
      </c>
      <c r="H121" s="5">
        <v>39860912.248599999</v>
      </c>
      <c r="I121" s="6">
        <f t="shared" si="5"/>
        <v>175384876.26949999</v>
      </c>
      <c r="J121" s="11"/>
      <c r="K121" s="153"/>
      <c r="L121" s="156"/>
      <c r="M121" s="12">
        <v>15</v>
      </c>
      <c r="N121" s="5" t="s">
        <v>550</v>
      </c>
      <c r="O121" s="5">
        <v>107509214.9059</v>
      </c>
      <c r="P121" s="5">
        <v>0</v>
      </c>
      <c r="Q121" s="5">
        <v>219156.34400000001</v>
      </c>
      <c r="R121" s="5">
        <v>32335643.598299999</v>
      </c>
      <c r="S121" s="6">
        <f t="shared" si="6"/>
        <v>140064014.84819999</v>
      </c>
    </row>
    <row r="122" spans="1:19" ht="25" customHeight="1" x14ac:dyDescent="0.3">
      <c r="A122" s="1"/>
      <c r="B122" s="141" t="s">
        <v>817</v>
      </c>
      <c r="C122" s="142"/>
      <c r="D122" s="143"/>
      <c r="E122" s="14">
        <f>SUM(E102:E121)</f>
        <v>3170776468.0477996</v>
      </c>
      <c r="F122" s="14">
        <f t="shared" ref="F122:I122" si="11">SUM(F102:F121)</f>
        <v>0</v>
      </c>
      <c r="G122" s="14">
        <f t="shared" si="11"/>
        <v>6463592.7157999994</v>
      </c>
      <c r="H122" s="14">
        <f t="shared" si="11"/>
        <v>862679435.34690022</v>
      </c>
      <c r="I122" s="14">
        <f t="shared" si="11"/>
        <v>4039919496.1104999</v>
      </c>
      <c r="J122" s="11"/>
      <c r="K122" s="154"/>
      <c r="L122" s="157"/>
      <c r="M122" s="12">
        <v>16</v>
      </c>
      <c r="N122" s="5" t="s">
        <v>551</v>
      </c>
      <c r="O122" s="5">
        <v>130123352.49869999</v>
      </c>
      <c r="P122" s="5">
        <v>0</v>
      </c>
      <c r="Q122" s="5">
        <v>265255.01299999998</v>
      </c>
      <c r="R122" s="5">
        <v>33782425.408399999</v>
      </c>
      <c r="S122" s="6">
        <f t="shared" si="6"/>
        <v>164171032.92009997</v>
      </c>
    </row>
    <row r="123" spans="1:19" ht="25" customHeight="1" x14ac:dyDescent="0.3">
      <c r="A123" s="158">
        <v>6</v>
      </c>
      <c r="B123" s="155" t="s">
        <v>30</v>
      </c>
      <c r="C123" s="1">
        <v>1</v>
      </c>
      <c r="D123" s="5" t="s">
        <v>171</v>
      </c>
      <c r="E123" s="5">
        <v>153584444.3039</v>
      </c>
      <c r="F123" s="5">
        <v>0</v>
      </c>
      <c r="G123" s="5">
        <v>313080.18890000001</v>
      </c>
      <c r="H123" s="5">
        <v>40353579.033699997</v>
      </c>
      <c r="I123" s="6">
        <f t="shared" si="5"/>
        <v>194251103.52649999</v>
      </c>
      <c r="J123" s="11"/>
      <c r="K123" s="18"/>
      <c r="L123" s="141" t="s">
        <v>835</v>
      </c>
      <c r="M123" s="142"/>
      <c r="N123" s="143"/>
      <c r="O123" s="14">
        <f>SUM(O107:O122)</f>
        <v>2131013278.3267</v>
      </c>
      <c r="P123" s="14">
        <f t="shared" ref="P123:S123" si="12">SUM(P107:P122)</f>
        <v>0</v>
      </c>
      <c r="Q123" s="14">
        <f t="shared" si="12"/>
        <v>4344046.9681000002</v>
      </c>
      <c r="R123" s="14">
        <f t="shared" si="12"/>
        <v>586492973.62310004</v>
      </c>
      <c r="S123" s="14">
        <f t="shared" si="12"/>
        <v>2721850298.9179001</v>
      </c>
    </row>
    <row r="124" spans="1:19" ht="25" customHeight="1" x14ac:dyDescent="0.25">
      <c r="A124" s="158"/>
      <c r="B124" s="156"/>
      <c r="C124" s="1">
        <v>2</v>
      </c>
      <c r="D124" s="5" t="s">
        <v>172</v>
      </c>
      <c r="E124" s="5">
        <v>176315738.35319999</v>
      </c>
      <c r="F124" s="5">
        <v>0</v>
      </c>
      <c r="G124" s="5">
        <v>359417.68</v>
      </c>
      <c r="H124" s="5">
        <v>47178057.802199997</v>
      </c>
      <c r="I124" s="6">
        <f t="shared" si="5"/>
        <v>223853213.83539999</v>
      </c>
      <c r="J124" s="11"/>
      <c r="K124" s="152">
        <v>24</v>
      </c>
      <c r="L124" s="155" t="s">
        <v>48</v>
      </c>
      <c r="M124" s="12">
        <v>1</v>
      </c>
      <c r="N124" s="5" t="s">
        <v>552</v>
      </c>
      <c r="O124" s="5">
        <v>182603710.65169999</v>
      </c>
      <c r="P124" s="5">
        <v>0</v>
      </c>
      <c r="Q124" s="5">
        <v>372235.64189999999</v>
      </c>
      <c r="R124" s="5">
        <v>247267759.80829999</v>
      </c>
      <c r="S124" s="6">
        <f t="shared" si="6"/>
        <v>430243706.10189998</v>
      </c>
    </row>
    <row r="125" spans="1:19" ht="25" customHeight="1" x14ac:dyDescent="0.25">
      <c r="A125" s="158"/>
      <c r="B125" s="156"/>
      <c r="C125" s="1">
        <v>3</v>
      </c>
      <c r="D125" s="5" t="s">
        <v>173</v>
      </c>
      <c r="E125" s="5">
        <v>117338311.1564</v>
      </c>
      <c r="F125" s="5">
        <v>0</v>
      </c>
      <c r="G125" s="5">
        <v>239192.84779999999</v>
      </c>
      <c r="H125" s="5">
        <v>31723105.854400001</v>
      </c>
      <c r="I125" s="6">
        <f t="shared" si="5"/>
        <v>149300609.85859999</v>
      </c>
      <c r="J125" s="11"/>
      <c r="K125" s="153"/>
      <c r="L125" s="156"/>
      <c r="M125" s="12">
        <v>2</v>
      </c>
      <c r="N125" s="5" t="s">
        <v>553</v>
      </c>
      <c r="O125" s="5">
        <v>234712935.50369999</v>
      </c>
      <c r="P125" s="5">
        <v>0</v>
      </c>
      <c r="Q125" s="5">
        <v>478459.71970000002</v>
      </c>
      <c r="R125" s="5">
        <v>265221662.11359999</v>
      </c>
      <c r="S125" s="6">
        <f t="shared" si="6"/>
        <v>500413057.33700001</v>
      </c>
    </row>
    <row r="126" spans="1:19" ht="25" customHeight="1" x14ac:dyDescent="0.25">
      <c r="A126" s="158"/>
      <c r="B126" s="156"/>
      <c r="C126" s="1">
        <v>4</v>
      </c>
      <c r="D126" s="5" t="s">
        <v>174</v>
      </c>
      <c r="E126" s="5">
        <v>144683438.68669999</v>
      </c>
      <c r="F126" s="5">
        <v>0</v>
      </c>
      <c r="G126" s="5">
        <v>294935.58750000002</v>
      </c>
      <c r="H126" s="5">
        <v>36019160.4111</v>
      </c>
      <c r="I126" s="6">
        <f t="shared" si="5"/>
        <v>180997534.68529999</v>
      </c>
      <c r="J126" s="11"/>
      <c r="K126" s="153"/>
      <c r="L126" s="156"/>
      <c r="M126" s="12">
        <v>3</v>
      </c>
      <c r="N126" s="5" t="s">
        <v>554</v>
      </c>
      <c r="O126" s="5">
        <v>378519367.2507</v>
      </c>
      <c r="P126" s="5">
        <v>0</v>
      </c>
      <c r="Q126" s="5">
        <v>771607.53830000001</v>
      </c>
      <c r="R126" s="5">
        <v>312764991.58160001</v>
      </c>
      <c r="S126" s="6">
        <f t="shared" si="6"/>
        <v>692055966.37059999</v>
      </c>
    </row>
    <row r="127" spans="1:19" ht="25" customHeight="1" x14ac:dyDescent="0.25">
      <c r="A127" s="158"/>
      <c r="B127" s="156"/>
      <c r="C127" s="1">
        <v>5</v>
      </c>
      <c r="D127" s="5" t="s">
        <v>175</v>
      </c>
      <c r="E127" s="5">
        <v>152049679.96430001</v>
      </c>
      <c r="F127" s="5">
        <v>0</v>
      </c>
      <c r="G127" s="5">
        <v>309951.58870000002</v>
      </c>
      <c r="H127" s="5">
        <v>39943267.739799999</v>
      </c>
      <c r="I127" s="6">
        <f t="shared" si="5"/>
        <v>192302899.29280001</v>
      </c>
      <c r="J127" s="11"/>
      <c r="K127" s="153"/>
      <c r="L127" s="156"/>
      <c r="M127" s="12">
        <v>4</v>
      </c>
      <c r="N127" s="5" t="s">
        <v>555</v>
      </c>
      <c r="O127" s="5">
        <v>147941836.5237</v>
      </c>
      <c r="P127" s="5">
        <v>0</v>
      </c>
      <c r="Q127" s="5">
        <v>301577.7954</v>
      </c>
      <c r="R127" s="5">
        <v>235912877.3037</v>
      </c>
      <c r="S127" s="6">
        <f t="shared" si="6"/>
        <v>384156291.62279999</v>
      </c>
    </row>
    <row r="128" spans="1:19" ht="25" customHeight="1" x14ac:dyDescent="0.25">
      <c r="A128" s="158"/>
      <c r="B128" s="156"/>
      <c r="C128" s="1">
        <v>6</v>
      </c>
      <c r="D128" s="5" t="s">
        <v>176</v>
      </c>
      <c r="E128" s="5">
        <v>149488438.73370001</v>
      </c>
      <c r="F128" s="5">
        <v>0</v>
      </c>
      <c r="G128" s="5">
        <v>304730.5269</v>
      </c>
      <c r="H128" s="5">
        <v>40521531.948700003</v>
      </c>
      <c r="I128" s="6">
        <f t="shared" si="5"/>
        <v>190314701.20930001</v>
      </c>
      <c r="J128" s="11"/>
      <c r="K128" s="153"/>
      <c r="L128" s="156"/>
      <c r="M128" s="12">
        <v>5</v>
      </c>
      <c r="N128" s="5" t="s">
        <v>556</v>
      </c>
      <c r="O128" s="5">
        <v>124381516.97319999</v>
      </c>
      <c r="P128" s="5">
        <v>0</v>
      </c>
      <c r="Q128" s="5">
        <v>253550.3449</v>
      </c>
      <c r="R128" s="5">
        <v>227839283.77039999</v>
      </c>
      <c r="S128" s="6">
        <f t="shared" si="6"/>
        <v>352474351.08849996</v>
      </c>
    </row>
    <row r="129" spans="1:19" ht="25" customHeight="1" x14ac:dyDescent="0.25">
      <c r="A129" s="158"/>
      <c r="B129" s="156"/>
      <c r="C129" s="1">
        <v>7</v>
      </c>
      <c r="D129" s="5" t="s">
        <v>177</v>
      </c>
      <c r="E129" s="5">
        <v>206528503.47530001</v>
      </c>
      <c r="F129" s="5">
        <v>0</v>
      </c>
      <c r="G129" s="5">
        <v>421006.06719999999</v>
      </c>
      <c r="H129" s="5">
        <v>51115059.942299999</v>
      </c>
      <c r="I129" s="6">
        <f t="shared" si="5"/>
        <v>258064569.48480001</v>
      </c>
      <c r="J129" s="11"/>
      <c r="K129" s="153"/>
      <c r="L129" s="156"/>
      <c r="M129" s="12">
        <v>6</v>
      </c>
      <c r="N129" s="5" t="s">
        <v>557</v>
      </c>
      <c r="O129" s="5">
        <v>139053947.1207</v>
      </c>
      <c r="P129" s="5">
        <v>0</v>
      </c>
      <c r="Q129" s="5">
        <v>283459.9313</v>
      </c>
      <c r="R129" s="5">
        <v>229739946.9201</v>
      </c>
      <c r="S129" s="6">
        <f t="shared" si="6"/>
        <v>369077353.97210002</v>
      </c>
    </row>
    <row r="130" spans="1:19" ht="25" customHeight="1" x14ac:dyDescent="0.25">
      <c r="A130" s="158"/>
      <c r="B130" s="157"/>
      <c r="C130" s="1">
        <v>8</v>
      </c>
      <c r="D130" s="5" t="s">
        <v>178</v>
      </c>
      <c r="E130" s="5">
        <v>190633528.80880001</v>
      </c>
      <c r="F130" s="5">
        <v>0</v>
      </c>
      <c r="G130" s="5">
        <v>388604.33730000001</v>
      </c>
      <c r="H130" s="5">
        <v>53832661.447899997</v>
      </c>
      <c r="I130" s="6">
        <f t="shared" si="5"/>
        <v>244854794.59400001</v>
      </c>
      <c r="J130" s="11"/>
      <c r="K130" s="153"/>
      <c r="L130" s="156"/>
      <c r="M130" s="12">
        <v>7</v>
      </c>
      <c r="N130" s="5" t="s">
        <v>558</v>
      </c>
      <c r="O130" s="5">
        <v>127672767.81020001</v>
      </c>
      <c r="P130" s="5">
        <v>0</v>
      </c>
      <c r="Q130" s="5">
        <v>260259.5233</v>
      </c>
      <c r="R130" s="5">
        <v>224959736.24950001</v>
      </c>
      <c r="S130" s="6">
        <f t="shared" si="6"/>
        <v>352892763.583</v>
      </c>
    </row>
    <row r="131" spans="1:19" ht="25" customHeight="1" x14ac:dyDescent="0.3">
      <c r="A131" s="1"/>
      <c r="B131" s="141" t="s">
        <v>818</v>
      </c>
      <c r="C131" s="142"/>
      <c r="D131" s="143"/>
      <c r="E131" s="14">
        <f>SUM(E123:E130)</f>
        <v>1290622083.4823</v>
      </c>
      <c r="F131" s="14">
        <f t="shared" ref="F131:I131" si="13">SUM(F123:F130)</f>
        <v>0</v>
      </c>
      <c r="G131" s="14">
        <f t="shared" si="13"/>
        <v>2630918.8243000004</v>
      </c>
      <c r="H131" s="14">
        <f t="shared" si="13"/>
        <v>340686424.18010002</v>
      </c>
      <c r="I131" s="14">
        <f t="shared" si="13"/>
        <v>1633939426.4867003</v>
      </c>
      <c r="J131" s="11"/>
      <c r="K131" s="153"/>
      <c r="L131" s="156"/>
      <c r="M131" s="12">
        <v>8</v>
      </c>
      <c r="N131" s="5" t="s">
        <v>559</v>
      </c>
      <c r="O131" s="5">
        <v>154023611.9321</v>
      </c>
      <c r="P131" s="5">
        <v>0</v>
      </c>
      <c r="Q131" s="5">
        <v>313975.42719999998</v>
      </c>
      <c r="R131" s="5">
        <v>233479602.3827</v>
      </c>
      <c r="S131" s="6">
        <f t="shared" si="6"/>
        <v>387817189.74199998</v>
      </c>
    </row>
    <row r="132" spans="1:19" ht="25" customHeight="1" x14ac:dyDescent="0.25">
      <c r="A132" s="158">
        <v>7</v>
      </c>
      <c r="B132" s="155" t="s">
        <v>31</v>
      </c>
      <c r="C132" s="1">
        <v>1</v>
      </c>
      <c r="D132" s="5" t="s">
        <v>179</v>
      </c>
      <c r="E132" s="5">
        <v>151900318.89050001</v>
      </c>
      <c r="F132" s="5">
        <v>-6066891.2400000002</v>
      </c>
      <c r="G132" s="5">
        <v>309647.11790000001</v>
      </c>
      <c r="H132" s="5">
        <v>39028490.325000003</v>
      </c>
      <c r="I132" s="6">
        <f t="shared" si="5"/>
        <v>185171565.0934</v>
      </c>
      <c r="J132" s="11"/>
      <c r="K132" s="153"/>
      <c r="L132" s="156"/>
      <c r="M132" s="12">
        <v>9</v>
      </c>
      <c r="N132" s="5" t="s">
        <v>560</v>
      </c>
      <c r="O132" s="5">
        <v>102847198.76970001</v>
      </c>
      <c r="P132" s="5">
        <v>0</v>
      </c>
      <c r="Q132" s="5">
        <v>209652.8757</v>
      </c>
      <c r="R132" s="5">
        <v>219839615.14919999</v>
      </c>
      <c r="S132" s="6">
        <f t="shared" si="6"/>
        <v>322896466.79460001</v>
      </c>
    </row>
    <row r="133" spans="1:19" ht="25" customHeight="1" x14ac:dyDescent="0.25">
      <c r="A133" s="158"/>
      <c r="B133" s="156"/>
      <c r="C133" s="1">
        <v>2</v>
      </c>
      <c r="D133" s="5" t="s">
        <v>180</v>
      </c>
      <c r="E133" s="5">
        <v>134029047.7129</v>
      </c>
      <c r="F133" s="5">
        <v>-6066891.2400000002</v>
      </c>
      <c r="G133" s="5">
        <v>273216.72950000002</v>
      </c>
      <c r="H133" s="5">
        <v>33953941.570200004</v>
      </c>
      <c r="I133" s="6">
        <f t="shared" si="5"/>
        <v>162189314.7726</v>
      </c>
      <c r="J133" s="11"/>
      <c r="K133" s="153"/>
      <c r="L133" s="156"/>
      <c r="M133" s="12">
        <v>10</v>
      </c>
      <c r="N133" s="5" t="s">
        <v>561</v>
      </c>
      <c r="O133" s="5">
        <v>175364828.8231</v>
      </c>
      <c r="P133" s="5">
        <v>0</v>
      </c>
      <c r="Q133" s="5">
        <v>357479.26150000002</v>
      </c>
      <c r="R133" s="5">
        <v>244699930.3346</v>
      </c>
      <c r="S133" s="6">
        <f t="shared" si="6"/>
        <v>420422238.4192</v>
      </c>
    </row>
    <row r="134" spans="1:19" ht="25" customHeight="1" x14ac:dyDescent="0.25">
      <c r="A134" s="158"/>
      <c r="B134" s="156"/>
      <c r="C134" s="1">
        <v>3</v>
      </c>
      <c r="D134" s="5" t="s">
        <v>181</v>
      </c>
      <c r="E134" s="5">
        <v>129779965.97149999</v>
      </c>
      <c r="F134" s="5">
        <v>-6066891.2400000002</v>
      </c>
      <c r="G134" s="5">
        <v>264555.02340000001</v>
      </c>
      <c r="H134" s="5">
        <v>32451575.915100001</v>
      </c>
      <c r="I134" s="6">
        <f t="shared" si="5"/>
        <v>156429205.66999999</v>
      </c>
      <c r="J134" s="11"/>
      <c r="K134" s="153"/>
      <c r="L134" s="156"/>
      <c r="M134" s="12">
        <v>11</v>
      </c>
      <c r="N134" s="5" t="s">
        <v>562</v>
      </c>
      <c r="O134" s="5">
        <v>151594219.23449999</v>
      </c>
      <c r="P134" s="5">
        <v>0</v>
      </c>
      <c r="Q134" s="5">
        <v>309023.13709999999</v>
      </c>
      <c r="R134" s="5">
        <v>235514820.0851</v>
      </c>
      <c r="S134" s="6">
        <f t="shared" si="6"/>
        <v>387418062.45669997</v>
      </c>
    </row>
    <row r="135" spans="1:19" ht="25" customHeight="1" x14ac:dyDescent="0.25">
      <c r="A135" s="158"/>
      <c r="B135" s="156"/>
      <c r="C135" s="1">
        <v>4</v>
      </c>
      <c r="D135" s="5" t="s">
        <v>182</v>
      </c>
      <c r="E135" s="5">
        <v>153852453.28029999</v>
      </c>
      <c r="F135" s="5">
        <v>-6066891.2400000002</v>
      </c>
      <c r="G135" s="5">
        <v>313626.52220000001</v>
      </c>
      <c r="H135" s="5">
        <v>41017895.4058</v>
      </c>
      <c r="I135" s="6">
        <f t="shared" si="5"/>
        <v>189117083.96829998</v>
      </c>
      <c r="J135" s="11"/>
      <c r="K135" s="153"/>
      <c r="L135" s="156"/>
      <c r="M135" s="12">
        <v>12</v>
      </c>
      <c r="N135" s="5" t="s">
        <v>563</v>
      </c>
      <c r="O135" s="5">
        <v>208434532.49079999</v>
      </c>
      <c r="P135" s="5">
        <v>0</v>
      </c>
      <c r="Q135" s="5">
        <v>424891.48619999998</v>
      </c>
      <c r="R135" s="5">
        <v>253329122.04190001</v>
      </c>
      <c r="S135" s="6">
        <f t="shared" si="6"/>
        <v>462188546.01890004</v>
      </c>
    </row>
    <row r="136" spans="1:19" ht="25" customHeight="1" x14ac:dyDescent="0.25">
      <c r="A136" s="158"/>
      <c r="B136" s="156"/>
      <c r="C136" s="1">
        <v>5</v>
      </c>
      <c r="D136" s="5" t="s">
        <v>183</v>
      </c>
      <c r="E136" s="5">
        <v>199676530.25330001</v>
      </c>
      <c r="F136" s="5">
        <v>-6066891.2400000002</v>
      </c>
      <c r="G136" s="5">
        <v>407038.39559999999</v>
      </c>
      <c r="H136" s="5">
        <v>53449374.516500004</v>
      </c>
      <c r="I136" s="6">
        <f t="shared" si="5"/>
        <v>247466051.92539999</v>
      </c>
      <c r="J136" s="11"/>
      <c r="K136" s="153"/>
      <c r="L136" s="156"/>
      <c r="M136" s="12">
        <v>13</v>
      </c>
      <c r="N136" s="5" t="s">
        <v>564</v>
      </c>
      <c r="O136" s="5">
        <v>225512696.2473</v>
      </c>
      <c r="P136" s="5">
        <v>0</v>
      </c>
      <c r="Q136" s="5">
        <v>459705.13390000002</v>
      </c>
      <c r="R136" s="5">
        <v>263722980.69029999</v>
      </c>
      <c r="S136" s="6">
        <f t="shared" si="6"/>
        <v>489695382.07149994</v>
      </c>
    </row>
    <row r="137" spans="1:19" ht="25" customHeight="1" x14ac:dyDescent="0.25">
      <c r="A137" s="158"/>
      <c r="B137" s="156"/>
      <c r="C137" s="1">
        <v>6</v>
      </c>
      <c r="D137" s="5" t="s">
        <v>184</v>
      </c>
      <c r="E137" s="5">
        <v>163138227.88429999</v>
      </c>
      <c r="F137" s="5">
        <v>-6066891.2400000002</v>
      </c>
      <c r="G137" s="5">
        <v>332555.47090000001</v>
      </c>
      <c r="H137" s="5">
        <v>40047020.234099999</v>
      </c>
      <c r="I137" s="6">
        <f t="shared" ref="I137:I200" si="14">SUM(E137:H137)</f>
        <v>197450912.34929997</v>
      </c>
      <c r="J137" s="11"/>
      <c r="K137" s="153"/>
      <c r="L137" s="156"/>
      <c r="M137" s="12">
        <v>14</v>
      </c>
      <c r="N137" s="5" t="s">
        <v>565</v>
      </c>
      <c r="O137" s="5">
        <v>121396971.24869999</v>
      </c>
      <c r="P137" s="5">
        <v>0</v>
      </c>
      <c r="Q137" s="5">
        <v>247466.38149999999</v>
      </c>
      <c r="R137" s="5">
        <v>227204554.70460001</v>
      </c>
      <c r="S137" s="6">
        <f t="shared" ref="S137:S200" si="15">SUM(O137:R137)</f>
        <v>348848992.3348</v>
      </c>
    </row>
    <row r="138" spans="1:19" ht="25" customHeight="1" x14ac:dyDescent="0.25">
      <c r="A138" s="158"/>
      <c r="B138" s="156"/>
      <c r="C138" s="1">
        <v>7</v>
      </c>
      <c r="D138" s="5" t="s">
        <v>185</v>
      </c>
      <c r="E138" s="5">
        <v>154751837.8515</v>
      </c>
      <c r="F138" s="5">
        <v>-6066891.2400000002</v>
      </c>
      <c r="G138" s="5">
        <v>315459.90769999998</v>
      </c>
      <c r="H138" s="5">
        <v>37808288.7707</v>
      </c>
      <c r="I138" s="6">
        <f t="shared" si="14"/>
        <v>186808695.2899</v>
      </c>
      <c r="J138" s="11"/>
      <c r="K138" s="153"/>
      <c r="L138" s="156"/>
      <c r="M138" s="12">
        <v>15</v>
      </c>
      <c r="N138" s="5" t="s">
        <v>566</v>
      </c>
      <c r="O138" s="5">
        <v>146484942.4298</v>
      </c>
      <c r="P138" s="5">
        <v>0</v>
      </c>
      <c r="Q138" s="5">
        <v>298607.93290000001</v>
      </c>
      <c r="R138" s="5">
        <v>235877156.27360001</v>
      </c>
      <c r="S138" s="6">
        <f t="shared" si="15"/>
        <v>382660706.63630003</v>
      </c>
    </row>
    <row r="139" spans="1:19" ht="25" customHeight="1" x14ac:dyDescent="0.25">
      <c r="A139" s="158"/>
      <c r="B139" s="156"/>
      <c r="C139" s="1">
        <v>8</v>
      </c>
      <c r="D139" s="5" t="s">
        <v>186</v>
      </c>
      <c r="E139" s="5">
        <v>132986379.0371</v>
      </c>
      <c r="F139" s="5">
        <v>-6066891.2400000002</v>
      </c>
      <c r="G139" s="5">
        <v>271091.26089999999</v>
      </c>
      <c r="H139" s="5">
        <v>34484310.765600003</v>
      </c>
      <c r="I139" s="6">
        <f t="shared" si="14"/>
        <v>161674889.82360002</v>
      </c>
      <c r="J139" s="11"/>
      <c r="K139" s="153"/>
      <c r="L139" s="156"/>
      <c r="M139" s="12">
        <v>16</v>
      </c>
      <c r="N139" s="5" t="s">
        <v>567</v>
      </c>
      <c r="O139" s="5">
        <v>219298964.21219999</v>
      </c>
      <c r="P139" s="5">
        <v>0</v>
      </c>
      <c r="Q139" s="5">
        <v>447038.5099</v>
      </c>
      <c r="R139" s="5">
        <v>261129281.50189999</v>
      </c>
      <c r="S139" s="6">
        <f t="shared" si="15"/>
        <v>480875284.22399998</v>
      </c>
    </row>
    <row r="140" spans="1:19" ht="25" customHeight="1" x14ac:dyDescent="0.25">
      <c r="A140" s="158"/>
      <c r="B140" s="156"/>
      <c r="C140" s="1">
        <v>9</v>
      </c>
      <c r="D140" s="5" t="s">
        <v>187</v>
      </c>
      <c r="E140" s="5">
        <v>167996096.37450001</v>
      </c>
      <c r="F140" s="5">
        <v>-6066891.2400000002</v>
      </c>
      <c r="G140" s="5">
        <v>342458.18199999997</v>
      </c>
      <c r="H140" s="5">
        <v>42699587.039300002</v>
      </c>
      <c r="I140" s="6">
        <f t="shared" si="14"/>
        <v>204971250.3558</v>
      </c>
      <c r="J140" s="11"/>
      <c r="K140" s="153"/>
      <c r="L140" s="156"/>
      <c r="M140" s="12">
        <v>17</v>
      </c>
      <c r="N140" s="5" t="s">
        <v>568</v>
      </c>
      <c r="O140" s="5">
        <v>212789952.5289</v>
      </c>
      <c r="P140" s="5">
        <v>0</v>
      </c>
      <c r="Q140" s="5">
        <v>433769.96169999999</v>
      </c>
      <c r="R140" s="5">
        <v>258331027.35659999</v>
      </c>
      <c r="S140" s="6">
        <f t="shared" si="15"/>
        <v>471554749.84719998</v>
      </c>
    </row>
    <row r="141" spans="1:19" ht="25" customHeight="1" x14ac:dyDescent="0.25">
      <c r="A141" s="158"/>
      <c r="B141" s="156"/>
      <c r="C141" s="1">
        <v>10</v>
      </c>
      <c r="D141" s="5" t="s">
        <v>188</v>
      </c>
      <c r="E141" s="5">
        <v>158943351.972</v>
      </c>
      <c r="F141" s="5">
        <v>-6066891.2400000002</v>
      </c>
      <c r="G141" s="5">
        <v>324004.26280000003</v>
      </c>
      <c r="H141" s="5">
        <v>42775994.803199999</v>
      </c>
      <c r="I141" s="6">
        <f t="shared" si="14"/>
        <v>195976459.79800001</v>
      </c>
      <c r="J141" s="11"/>
      <c r="K141" s="153"/>
      <c r="L141" s="156"/>
      <c r="M141" s="12">
        <v>18</v>
      </c>
      <c r="N141" s="5" t="s">
        <v>569</v>
      </c>
      <c r="O141" s="5">
        <v>217276336.77270001</v>
      </c>
      <c r="P141" s="5">
        <v>0</v>
      </c>
      <c r="Q141" s="5">
        <v>442915.40629999997</v>
      </c>
      <c r="R141" s="5">
        <v>260208223.55149999</v>
      </c>
      <c r="S141" s="6">
        <f t="shared" si="15"/>
        <v>477927475.73049998</v>
      </c>
    </row>
    <row r="142" spans="1:19" ht="25" customHeight="1" x14ac:dyDescent="0.25">
      <c r="A142" s="158"/>
      <c r="B142" s="156"/>
      <c r="C142" s="1">
        <v>11</v>
      </c>
      <c r="D142" s="5" t="s">
        <v>189</v>
      </c>
      <c r="E142" s="5">
        <v>181979530.18849999</v>
      </c>
      <c r="F142" s="5">
        <v>-6066891.2400000002</v>
      </c>
      <c r="G142" s="5">
        <v>370963.25699999998</v>
      </c>
      <c r="H142" s="5">
        <v>44620113.003899999</v>
      </c>
      <c r="I142" s="6">
        <f t="shared" si="14"/>
        <v>220903715.20939997</v>
      </c>
      <c r="J142" s="11"/>
      <c r="K142" s="153"/>
      <c r="L142" s="156"/>
      <c r="M142" s="12">
        <v>19</v>
      </c>
      <c r="N142" s="5" t="s">
        <v>570</v>
      </c>
      <c r="O142" s="5">
        <v>168042930.1471</v>
      </c>
      <c r="P142" s="5">
        <v>0</v>
      </c>
      <c r="Q142" s="5">
        <v>342553.65210000001</v>
      </c>
      <c r="R142" s="5">
        <v>242681211.58329999</v>
      </c>
      <c r="S142" s="6">
        <f t="shared" si="15"/>
        <v>411066695.38249999</v>
      </c>
    </row>
    <row r="143" spans="1:19" ht="25" customHeight="1" x14ac:dyDescent="0.25">
      <c r="A143" s="158"/>
      <c r="B143" s="156"/>
      <c r="C143" s="1">
        <v>12</v>
      </c>
      <c r="D143" s="5" t="s">
        <v>190</v>
      </c>
      <c r="E143" s="5">
        <v>139749560.40869999</v>
      </c>
      <c r="F143" s="5">
        <v>-6066891.2400000002</v>
      </c>
      <c r="G143" s="5">
        <v>284877.9313</v>
      </c>
      <c r="H143" s="5">
        <v>38242067.019299999</v>
      </c>
      <c r="I143" s="6">
        <f t="shared" si="14"/>
        <v>172209614.11930001</v>
      </c>
      <c r="J143" s="11"/>
      <c r="K143" s="154"/>
      <c r="L143" s="157"/>
      <c r="M143" s="12">
        <v>20</v>
      </c>
      <c r="N143" s="5" t="s">
        <v>571</v>
      </c>
      <c r="O143" s="5">
        <v>192219729.78389999</v>
      </c>
      <c r="P143" s="5">
        <v>0</v>
      </c>
      <c r="Q143" s="5">
        <v>391837.7904</v>
      </c>
      <c r="R143" s="5">
        <v>250794690.93040001</v>
      </c>
      <c r="S143" s="6">
        <f t="shared" si="15"/>
        <v>443406258.50470001</v>
      </c>
    </row>
    <row r="144" spans="1:19" ht="25" customHeight="1" x14ac:dyDescent="0.3">
      <c r="A144" s="158"/>
      <c r="B144" s="156"/>
      <c r="C144" s="1">
        <v>13</v>
      </c>
      <c r="D144" s="5" t="s">
        <v>191</v>
      </c>
      <c r="E144" s="5">
        <v>167872069.1947</v>
      </c>
      <c r="F144" s="5">
        <v>-6066891.2400000002</v>
      </c>
      <c r="G144" s="5">
        <v>342205.35399999999</v>
      </c>
      <c r="H144" s="5">
        <v>48520673.285800003</v>
      </c>
      <c r="I144" s="6">
        <f t="shared" si="14"/>
        <v>210668056.59450001</v>
      </c>
      <c r="J144" s="11"/>
      <c r="K144" s="18"/>
      <c r="L144" s="141" t="s">
        <v>836</v>
      </c>
      <c r="M144" s="142"/>
      <c r="N144" s="143"/>
      <c r="O144" s="14">
        <f>SUM(O124:O143)</f>
        <v>3630172996.4547</v>
      </c>
      <c r="P144" s="14">
        <f t="shared" ref="P144:S144" si="16">SUM(P124:P143)</f>
        <v>0</v>
      </c>
      <c r="Q144" s="14">
        <f t="shared" si="16"/>
        <v>7400067.4512</v>
      </c>
      <c r="R144" s="14">
        <f t="shared" si="16"/>
        <v>4930518474.3329</v>
      </c>
      <c r="S144" s="14">
        <f t="shared" si="16"/>
        <v>8568091538.2388</v>
      </c>
    </row>
    <row r="145" spans="1:19" ht="25" customHeight="1" x14ac:dyDescent="0.25">
      <c r="A145" s="158"/>
      <c r="B145" s="156"/>
      <c r="C145" s="1">
        <v>14</v>
      </c>
      <c r="D145" s="5" t="s">
        <v>192</v>
      </c>
      <c r="E145" s="5">
        <v>124007769.237</v>
      </c>
      <c r="F145" s="5">
        <v>-6066891.2400000002</v>
      </c>
      <c r="G145" s="5">
        <v>252788.46429999999</v>
      </c>
      <c r="H145" s="5">
        <v>32618968.186099999</v>
      </c>
      <c r="I145" s="6">
        <f t="shared" si="14"/>
        <v>150812634.64740002</v>
      </c>
      <c r="J145" s="11"/>
      <c r="K145" s="152">
        <v>25</v>
      </c>
      <c r="L145" s="155" t="s">
        <v>49</v>
      </c>
      <c r="M145" s="12">
        <v>1</v>
      </c>
      <c r="N145" s="5" t="s">
        <v>572</v>
      </c>
      <c r="O145" s="5">
        <v>125769617.4067</v>
      </c>
      <c r="P145" s="5">
        <v>-3018317.48</v>
      </c>
      <c r="Q145" s="5">
        <v>256379.97229999999</v>
      </c>
      <c r="R145" s="5">
        <v>33426090.780200001</v>
      </c>
      <c r="S145" s="6">
        <f t="shared" si="15"/>
        <v>156433770.67919999</v>
      </c>
    </row>
    <row r="146" spans="1:19" ht="25" customHeight="1" x14ac:dyDescent="0.25">
      <c r="A146" s="158"/>
      <c r="B146" s="156"/>
      <c r="C146" s="1">
        <v>15</v>
      </c>
      <c r="D146" s="5" t="s">
        <v>193</v>
      </c>
      <c r="E146" s="5">
        <v>130272785.56380001</v>
      </c>
      <c r="F146" s="5">
        <v>-6066891.2400000002</v>
      </c>
      <c r="G146" s="5">
        <v>265559.63069999998</v>
      </c>
      <c r="H146" s="5">
        <v>35009874.441299997</v>
      </c>
      <c r="I146" s="6">
        <f t="shared" si="14"/>
        <v>159481328.39580002</v>
      </c>
      <c r="J146" s="11"/>
      <c r="K146" s="153"/>
      <c r="L146" s="156"/>
      <c r="M146" s="12">
        <v>2</v>
      </c>
      <c r="N146" s="5" t="s">
        <v>573</v>
      </c>
      <c r="O146" s="5">
        <v>141765067.80360001</v>
      </c>
      <c r="P146" s="5">
        <v>-3018317.48</v>
      </c>
      <c r="Q146" s="5">
        <v>288986.5208</v>
      </c>
      <c r="R146" s="5">
        <v>33357532.0319</v>
      </c>
      <c r="S146" s="6">
        <f t="shared" si="15"/>
        <v>172393268.87630001</v>
      </c>
    </row>
    <row r="147" spans="1:19" ht="25" customHeight="1" x14ac:dyDescent="0.25">
      <c r="A147" s="158"/>
      <c r="B147" s="156"/>
      <c r="C147" s="1">
        <v>16</v>
      </c>
      <c r="D147" s="5" t="s">
        <v>194</v>
      </c>
      <c r="E147" s="5">
        <v>118824667.5959</v>
      </c>
      <c r="F147" s="5">
        <v>-6066891.2400000002</v>
      </c>
      <c r="G147" s="5">
        <v>242222.769</v>
      </c>
      <c r="H147" s="5">
        <v>30426609.9881</v>
      </c>
      <c r="I147" s="6">
        <f t="shared" si="14"/>
        <v>143426609.11300001</v>
      </c>
      <c r="J147" s="11"/>
      <c r="K147" s="153"/>
      <c r="L147" s="156"/>
      <c r="M147" s="12">
        <v>3</v>
      </c>
      <c r="N147" s="5" t="s">
        <v>574</v>
      </c>
      <c r="O147" s="5">
        <v>145154844.98969999</v>
      </c>
      <c r="P147" s="5">
        <v>-3018317.48</v>
      </c>
      <c r="Q147" s="5">
        <v>295896.54399999999</v>
      </c>
      <c r="R147" s="5">
        <v>35522658.951300003</v>
      </c>
      <c r="S147" s="6">
        <f t="shared" si="15"/>
        <v>177955083.005</v>
      </c>
    </row>
    <row r="148" spans="1:19" ht="25" customHeight="1" x14ac:dyDescent="0.25">
      <c r="A148" s="158"/>
      <c r="B148" s="156"/>
      <c r="C148" s="1">
        <v>17</v>
      </c>
      <c r="D148" s="5" t="s">
        <v>195</v>
      </c>
      <c r="E148" s="5">
        <v>150349503.9788</v>
      </c>
      <c r="F148" s="5">
        <v>-6066891.2400000002</v>
      </c>
      <c r="G148" s="5">
        <v>306485.79879999999</v>
      </c>
      <c r="H148" s="5">
        <v>38336014.930200003</v>
      </c>
      <c r="I148" s="6">
        <f t="shared" si="14"/>
        <v>182925113.46779999</v>
      </c>
      <c r="J148" s="11"/>
      <c r="K148" s="153"/>
      <c r="L148" s="156"/>
      <c r="M148" s="12">
        <v>4</v>
      </c>
      <c r="N148" s="5" t="s">
        <v>575</v>
      </c>
      <c r="O148" s="5">
        <v>171262936.13780001</v>
      </c>
      <c r="P148" s="5">
        <v>-3018317.48</v>
      </c>
      <c r="Q148" s="5">
        <v>349117.59869999997</v>
      </c>
      <c r="R148" s="5">
        <v>40798318.7073</v>
      </c>
      <c r="S148" s="6">
        <f t="shared" si="15"/>
        <v>209392054.96380001</v>
      </c>
    </row>
    <row r="149" spans="1:19" ht="25" customHeight="1" x14ac:dyDescent="0.25">
      <c r="A149" s="158"/>
      <c r="B149" s="156"/>
      <c r="C149" s="1">
        <v>18</v>
      </c>
      <c r="D149" s="5" t="s">
        <v>196</v>
      </c>
      <c r="E149" s="5">
        <v>140892763.0758</v>
      </c>
      <c r="F149" s="5">
        <v>-6066891.2400000002</v>
      </c>
      <c r="G149" s="5">
        <v>287208.33720000001</v>
      </c>
      <c r="H149" s="5">
        <v>38849484.714599997</v>
      </c>
      <c r="I149" s="6">
        <f t="shared" si="14"/>
        <v>173962564.88759997</v>
      </c>
      <c r="J149" s="11"/>
      <c r="K149" s="153"/>
      <c r="L149" s="156"/>
      <c r="M149" s="12">
        <v>5</v>
      </c>
      <c r="N149" s="5" t="s">
        <v>576</v>
      </c>
      <c r="O149" s="5">
        <v>122289106.58769999</v>
      </c>
      <c r="P149" s="5">
        <v>-3018317.48</v>
      </c>
      <c r="Q149" s="5">
        <v>249284.9895</v>
      </c>
      <c r="R149" s="5">
        <v>30688786.643599998</v>
      </c>
      <c r="S149" s="6">
        <f t="shared" si="15"/>
        <v>150208860.74079999</v>
      </c>
    </row>
    <row r="150" spans="1:19" ht="25" customHeight="1" x14ac:dyDescent="0.25">
      <c r="A150" s="158"/>
      <c r="B150" s="156"/>
      <c r="C150" s="1">
        <v>19</v>
      </c>
      <c r="D150" s="5" t="s">
        <v>197</v>
      </c>
      <c r="E150" s="5">
        <v>165011360.04519999</v>
      </c>
      <c r="F150" s="5">
        <v>-6066891.2400000002</v>
      </c>
      <c r="G150" s="5">
        <v>336373.83</v>
      </c>
      <c r="H150" s="5">
        <v>45658826.095899999</v>
      </c>
      <c r="I150" s="6">
        <f t="shared" si="14"/>
        <v>204939668.73109999</v>
      </c>
      <c r="J150" s="11"/>
      <c r="K150" s="153"/>
      <c r="L150" s="156"/>
      <c r="M150" s="12">
        <v>6</v>
      </c>
      <c r="N150" s="5" t="s">
        <v>577</v>
      </c>
      <c r="O150" s="5">
        <v>114992642.7359</v>
      </c>
      <c r="P150" s="5">
        <v>-3018317.48</v>
      </c>
      <c r="Q150" s="5">
        <v>234411.22870000001</v>
      </c>
      <c r="R150" s="5">
        <v>31762900.397799999</v>
      </c>
      <c r="S150" s="6">
        <f t="shared" si="15"/>
        <v>143971636.88239998</v>
      </c>
    </row>
    <row r="151" spans="1:19" ht="25" customHeight="1" x14ac:dyDescent="0.25">
      <c r="A151" s="158"/>
      <c r="B151" s="156"/>
      <c r="C151" s="1">
        <v>20</v>
      </c>
      <c r="D151" s="5" t="s">
        <v>198</v>
      </c>
      <c r="E151" s="5">
        <v>114365702.2238</v>
      </c>
      <c r="F151" s="5">
        <v>-6066891.2400000002</v>
      </c>
      <c r="G151" s="5">
        <v>233133.2175</v>
      </c>
      <c r="H151" s="5">
        <v>31068307.057599999</v>
      </c>
      <c r="I151" s="6">
        <f t="shared" si="14"/>
        <v>139600251.25890002</v>
      </c>
      <c r="J151" s="11"/>
      <c r="K151" s="153"/>
      <c r="L151" s="156"/>
      <c r="M151" s="12">
        <v>7</v>
      </c>
      <c r="N151" s="5" t="s">
        <v>578</v>
      </c>
      <c r="O151" s="5">
        <v>131389422.66240001</v>
      </c>
      <c r="P151" s="5">
        <v>-3018317.48</v>
      </c>
      <c r="Q151" s="5">
        <v>267835.88299999997</v>
      </c>
      <c r="R151" s="5">
        <v>33131272.144099999</v>
      </c>
      <c r="S151" s="6">
        <f t="shared" si="15"/>
        <v>161770213.20950001</v>
      </c>
    </row>
    <row r="152" spans="1:19" ht="25" customHeight="1" x14ac:dyDescent="0.25">
      <c r="A152" s="158"/>
      <c r="B152" s="156"/>
      <c r="C152" s="1">
        <v>21</v>
      </c>
      <c r="D152" s="5" t="s">
        <v>199</v>
      </c>
      <c r="E152" s="5">
        <v>156374893.63699999</v>
      </c>
      <c r="F152" s="5">
        <v>-6066891.2400000002</v>
      </c>
      <c r="G152" s="5">
        <v>318768.4889</v>
      </c>
      <c r="H152" s="5">
        <v>42075830.576899998</v>
      </c>
      <c r="I152" s="6">
        <f t="shared" si="14"/>
        <v>192702601.4628</v>
      </c>
      <c r="J152" s="11"/>
      <c r="K152" s="153"/>
      <c r="L152" s="156"/>
      <c r="M152" s="12">
        <v>8</v>
      </c>
      <c r="N152" s="5" t="s">
        <v>579</v>
      </c>
      <c r="O152" s="5">
        <v>205592762.79359999</v>
      </c>
      <c r="P152" s="5">
        <v>-3018317.48</v>
      </c>
      <c r="Q152" s="5">
        <v>419098.57010000001</v>
      </c>
      <c r="R152" s="5">
        <v>50828639.787199996</v>
      </c>
      <c r="S152" s="6">
        <f t="shared" si="15"/>
        <v>253822183.67090002</v>
      </c>
    </row>
    <row r="153" spans="1:19" ht="25" customHeight="1" x14ac:dyDescent="0.25">
      <c r="A153" s="158"/>
      <c r="B153" s="156"/>
      <c r="C153" s="1">
        <v>22</v>
      </c>
      <c r="D153" s="5" t="s">
        <v>200</v>
      </c>
      <c r="E153" s="5">
        <v>152265069.24649999</v>
      </c>
      <c r="F153" s="5">
        <v>-6066891.2400000002</v>
      </c>
      <c r="G153" s="5">
        <v>310390.65740000003</v>
      </c>
      <c r="H153" s="5">
        <v>39786080.512199998</v>
      </c>
      <c r="I153" s="6">
        <f t="shared" si="14"/>
        <v>186294649.17609999</v>
      </c>
      <c r="J153" s="11"/>
      <c r="K153" s="153"/>
      <c r="L153" s="156"/>
      <c r="M153" s="12">
        <v>9</v>
      </c>
      <c r="N153" s="5" t="s">
        <v>63</v>
      </c>
      <c r="O153" s="5">
        <v>190531972.1737</v>
      </c>
      <c r="P153" s="5">
        <v>-3018317.48</v>
      </c>
      <c r="Q153" s="5">
        <v>388397.31520000001</v>
      </c>
      <c r="R153" s="5">
        <v>39545519.710699998</v>
      </c>
      <c r="S153" s="6">
        <f t="shared" si="15"/>
        <v>227447571.71960002</v>
      </c>
    </row>
    <row r="154" spans="1:19" ht="25" customHeight="1" x14ac:dyDescent="0.25">
      <c r="A154" s="158"/>
      <c r="B154" s="157"/>
      <c r="C154" s="1">
        <v>23</v>
      </c>
      <c r="D154" s="5" t="s">
        <v>201</v>
      </c>
      <c r="E154" s="5">
        <v>161275650.67410001</v>
      </c>
      <c r="F154" s="5">
        <v>-6066891.2400000002</v>
      </c>
      <c r="G154" s="5">
        <v>328758.62790000002</v>
      </c>
      <c r="H154" s="5">
        <v>43132244</v>
      </c>
      <c r="I154" s="6">
        <f t="shared" si="14"/>
        <v>198669762.06200001</v>
      </c>
      <c r="J154" s="11"/>
      <c r="K154" s="153"/>
      <c r="L154" s="156"/>
      <c r="M154" s="12">
        <v>10</v>
      </c>
      <c r="N154" s="5" t="s">
        <v>852</v>
      </c>
      <c r="O154" s="5">
        <v>145754057.8536</v>
      </c>
      <c r="P154" s="5">
        <v>-3018317.48</v>
      </c>
      <c r="Q154" s="5">
        <v>297118.03279999999</v>
      </c>
      <c r="R154" s="5">
        <v>36285294.934299998</v>
      </c>
      <c r="S154" s="6">
        <f t="shared" si="15"/>
        <v>179318153.3407</v>
      </c>
    </row>
    <row r="155" spans="1:19" ht="25" customHeight="1" x14ac:dyDescent="0.3">
      <c r="A155" s="1"/>
      <c r="B155" s="141" t="s">
        <v>819</v>
      </c>
      <c r="C155" s="142"/>
      <c r="D155" s="143"/>
      <c r="E155" s="14">
        <f>SUM(E132:E154)</f>
        <v>3450295534.2976999</v>
      </c>
      <c r="F155" s="14">
        <f t="shared" ref="F155:I155" si="17">SUM(F132:F154)</f>
        <v>-139538498.51999995</v>
      </c>
      <c r="G155" s="14">
        <f t="shared" si="17"/>
        <v>7033389.2368999999</v>
      </c>
      <c r="H155" s="14">
        <f t="shared" si="17"/>
        <v>906061573.15740001</v>
      </c>
      <c r="I155" s="14">
        <f t="shared" si="17"/>
        <v>4223851998.1719999</v>
      </c>
      <c r="J155" s="11"/>
      <c r="K155" s="153"/>
      <c r="L155" s="156"/>
      <c r="M155" s="12">
        <v>11</v>
      </c>
      <c r="N155" s="5" t="s">
        <v>192</v>
      </c>
      <c r="O155" s="5">
        <v>139514799.8558</v>
      </c>
      <c r="P155" s="5">
        <v>-3018317.48</v>
      </c>
      <c r="Q155" s="5">
        <v>284399.37449999998</v>
      </c>
      <c r="R155" s="5">
        <v>36264871.475400001</v>
      </c>
      <c r="S155" s="6">
        <f t="shared" si="15"/>
        <v>173045753.22570002</v>
      </c>
    </row>
    <row r="156" spans="1:19" ht="25" customHeight="1" x14ac:dyDescent="0.25">
      <c r="A156" s="158">
        <v>8</v>
      </c>
      <c r="B156" s="155" t="s">
        <v>32</v>
      </c>
      <c r="C156" s="1">
        <v>1</v>
      </c>
      <c r="D156" s="5" t="s">
        <v>202</v>
      </c>
      <c r="E156" s="5">
        <v>135439248.5817</v>
      </c>
      <c r="F156" s="5">
        <v>0</v>
      </c>
      <c r="G156" s="5">
        <v>276091.40830000001</v>
      </c>
      <c r="H156" s="5">
        <v>32914678.097800002</v>
      </c>
      <c r="I156" s="6">
        <f t="shared" si="14"/>
        <v>168630018.08780003</v>
      </c>
      <c r="J156" s="11"/>
      <c r="K156" s="153"/>
      <c r="L156" s="156"/>
      <c r="M156" s="12">
        <v>12</v>
      </c>
      <c r="N156" s="5" t="s">
        <v>580</v>
      </c>
      <c r="O156" s="5">
        <v>148224461.0499</v>
      </c>
      <c r="P156" s="5">
        <v>-3018317.48</v>
      </c>
      <c r="Q156" s="5">
        <v>302153.92239999998</v>
      </c>
      <c r="R156" s="5">
        <v>33878370.279899999</v>
      </c>
      <c r="S156" s="6">
        <f t="shared" si="15"/>
        <v>179386667.77219999</v>
      </c>
    </row>
    <row r="157" spans="1:19" ht="25" customHeight="1" x14ac:dyDescent="0.25">
      <c r="A157" s="158"/>
      <c r="B157" s="156"/>
      <c r="C157" s="1">
        <v>2</v>
      </c>
      <c r="D157" s="5" t="s">
        <v>203</v>
      </c>
      <c r="E157" s="5">
        <v>130964805.5311</v>
      </c>
      <c r="F157" s="5">
        <v>0</v>
      </c>
      <c r="G157" s="5">
        <v>266970.30570000003</v>
      </c>
      <c r="H157" s="5">
        <v>35951045.746299997</v>
      </c>
      <c r="I157" s="6">
        <f t="shared" si="14"/>
        <v>167182821.58310002</v>
      </c>
      <c r="J157" s="11"/>
      <c r="K157" s="154"/>
      <c r="L157" s="157"/>
      <c r="M157" s="12">
        <v>13</v>
      </c>
      <c r="N157" s="5" t="s">
        <v>581</v>
      </c>
      <c r="O157" s="5">
        <v>118989441.6753</v>
      </c>
      <c r="P157" s="5">
        <v>-3018317.48</v>
      </c>
      <c r="Q157" s="5">
        <v>242558.65909999999</v>
      </c>
      <c r="R157" s="5">
        <v>30179481.642999999</v>
      </c>
      <c r="S157" s="6">
        <f t="shared" si="15"/>
        <v>146393164.49739999</v>
      </c>
    </row>
    <row r="158" spans="1:19" ht="25" customHeight="1" x14ac:dyDescent="0.3">
      <c r="A158" s="158"/>
      <c r="B158" s="156"/>
      <c r="C158" s="1">
        <v>3</v>
      </c>
      <c r="D158" s="5" t="s">
        <v>204</v>
      </c>
      <c r="E158" s="5">
        <v>183737948.60229999</v>
      </c>
      <c r="F158" s="5">
        <v>0</v>
      </c>
      <c r="G158" s="5">
        <v>374547.77340000001</v>
      </c>
      <c r="H158" s="5">
        <v>46514779.517499998</v>
      </c>
      <c r="I158" s="6">
        <f t="shared" si="14"/>
        <v>230627275.89319998</v>
      </c>
      <c r="J158" s="11"/>
      <c r="K158" s="18"/>
      <c r="L158" s="141" t="s">
        <v>837</v>
      </c>
      <c r="M158" s="142"/>
      <c r="N158" s="143"/>
      <c r="O158" s="14">
        <f>SUM(O145:O157)</f>
        <v>1901231133.7257004</v>
      </c>
      <c r="P158" s="14">
        <f t="shared" ref="P158:S158" si="18">SUM(P145:P157)</f>
        <v>-39238127.239999995</v>
      </c>
      <c r="Q158" s="14">
        <f t="shared" si="18"/>
        <v>3875638.6110999999</v>
      </c>
      <c r="R158" s="14">
        <f t="shared" si="18"/>
        <v>465669737.4867</v>
      </c>
      <c r="S158" s="14">
        <f t="shared" si="18"/>
        <v>2331538382.5834999</v>
      </c>
    </row>
    <row r="159" spans="1:19" ht="25" customHeight="1" x14ac:dyDescent="0.25">
      <c r="A159" s="158"/>
      <c r="B159" s="156"/>
      <c r="C159" s="1">
        <v>4</v>
      </c>
      <c r="D159" s="5" t="s">
        <v>205</v>
      </c>
      <c r="E159" s="5">
        <v>105838614.0707</v>
      </c>
      <c r="F159" s="5">
        <v>0</v>
      </c>
      <c r="G159" s="5">
        <v>215750.84270000001</v>
      </c>
      <c r="H159" s="5">
        <v>31216567.6052</v>
      </c>
      <c r="I159" s="6">
        <f t="shared" si="14"/>
        <v>137270932.51860002</v>
      </c>
      <c r="J159" s="11"/>
      <c r="K159" s="152">
        <v>26</v>
      </c>
      <c r="L159" s="155" t="s">
        <v>50</v>
      </c>
      <c r="M159" s="12">
        <v>1</v>
      </c>
      <c r="N159" s="5" t="s">
        <v>582</v>
      </c>
      <c r="O159" s="5">
        <v>130837734.1383</v>
      </c>
      <c r="P159" s="5">
        <v>0</v>
      </c>
      <c r="Q159" s="5">
        <v>266711.2721</v>
      </c>
      <c r="R159" s="5">
        <v>35924208.566500001</v>
      </c>
      <c r="S159" s="6">
        <f t="shared" si="15"/>
        <v>167028653.97690001</v>
      </c>
    </row>
    <row r="160" spans="1:19" ht="25" customHeight="1" x14ac:dyDescent="0.25">
      <c r="A160" s="158"/>
      <c r="B160" s="156"/>
      <c r="C160" s="1">
        <v>5</v>
      </c>
      <c r="D160" s="5" t="s">
        <v>206</v>
      </c>
      <c r="E160" s="5">
        <v>146489240.56510001</v>
      </c>
      <c r="F160" s="5">
        <v>0</v>
      </c>
      <c r="G160" s="5">
        <v>298616.69459999999</v>
      </c>
      <c r="H160" s="5">
        <v>38993019.8345</v>
      </c>
      <c r="I160" s="6">
        <f t="shared" si="14"/>
        <v>185780877.09420002</v>
      </c>
      <c r="J160" s="11"/>
      <c r="K160" s="153"/>
      <c r="L160" s="156"/>
      <c r="M160" s="12">
        <v>2</v>
      </c>
      <c r="N160" s="5" t="s">
        <v>583</v>
      </c>
      <c r="O160" s="5">
        <v>112333115.72660001</v>
      </c>
      <c r="P160" s="5">
        <v>0</v>
      </c>
      <c r="Q160" s="5">
        <v>228989.8124</v>
      </c>
      <c r="R160" s="5">
        <v>29877743.4441</v>
      </c>
      <c r="S160" s="6">
        <f t="shared" si="15"/>
        <v>142439848.9831</v>
      </c>
    </row>
    <row r="161" spans="1:19" ht="25" customHeight="1" x14ac:dyDescent="0.25">
      <c r="A161" s="158"/>
      <c r="B161" s="156"/>
      <c r="C161" s="1">
        <v>6</v>
      </c>
      <c r="D161" s="5" t="s">
        <v>207</v>
      </c>
      <c r="E161" s="5">
        <v>105530178.7765</v>
      </c>
      <c r="F161" s="5">
        <v>0</v>
      </c>
      <c r="G161" s="5">
        <v>215122.10079999999</v>
      </c>
      <c r="H161" s="5">
        <v>30185543.344700001</v>
      </c>
      <c r="I161" s="6">
        <f t="shared" si="14"/>
        <v>135930844.222</v>
      </c>
      <c r="J161" s="11"/>
      <c r="K161" s="153"/>
      <c r="L161" s="156"/>
      <c r="M161" s="12">
        <v>3</v>
      </c>
      <c r="N161" s="5" t="s">
        <v>584</v>
      </c>
      <c r="O161" s="5">
        <v>128644738.3698</v>
      </c>
      <c r="P161" s="5">
        <v>0</v>
      </c>
      <c r="Q161" s="5">
        <v>262240.87449999998</v>
      </c>
      <c r="R161" s="5">
        <v>40351213.536200002</v>
      </c>
      <c r="S161" s="6">
        <f t="shared" si="15"/>
        <v>169258192.78049999</v>
      </c>
    </row>
    <row r="162" spans="1:19" ht="25" customHeight="1" x14ac:dyDescent="0.25">
      <c r="A162" s="158"/>
      <c r="B162" s="156"/>
      <c r="C162" s="1">
        <v>7</v>
      </c>
      <c r="D162" s="5" t="s">
        <v>208</v>
      </c>
      <c r="E162" s="5">
        <v>176902817.5361</v>
      </c>
      <c r="F162" s="5">
        <v>0</v>
      </c>
      <c r="G162" s="5">
        <v>360614.43449999997</v>
      </c>
      <c r="H162" s="5">
        <v>43438205.687100001</v>
      </c>
      <c r="I162" s="6">
        <f t="shared" si="14"/>
        <v>220701637.6577</v>
      </c>
      <c r="J162" s="11"/>
      <c r="K162" s="153"/>
      <c r="L162" s="156"/>
      <c r="M162" s="12">
        <v>4</v>
      </c>
      <c r="N162" s="5" t="s">
        <v>585</v>
      </c>
      <c r="O162" s="5">
        <v>209414736.54429999</v>
      </c>
      <c r="P162" s="5">
        <v>0</v>
      </c>
      <c r="Q162" s="5">
        <v>426889.6213</v>
      </c>
      <c r="R162" s="5">
        <v>39052441.734099999</v>
      </c>
      <c r="S162" s="6">
        <f t="shared" si="15"/>
        <v>248894067.89969999</v>
      </c>
    </row>
    <row r="163" spans="1:19" ht="25" customHeight="1" x14ac:dyDescent="0.25">
      <c r="A163" s="158"/>
      <c r="B163" s="156"/>
      <c r="C163" s="1">
        <v>8</v>
      </c>
      <c r="D163" s="5" t="s">
        <v>209</v>
      </c>
      <c r="E163" s="5">
        <v>117068187.4474</v>
      </c>
      <c r="F163" s="5">
        <v>0</v>
      </c>
      <c r="G163" s="5">
        <v>238642.20370000001</v>
      </c>
      <c r="H163" s="5">
        <v>33373525.141100001</v>
      </c>
      <c r="I163" s="6">
        <f t="shared" si="14"/>
        <v>150680354.7922</v>
      </c>
      <c r="J163" s="11"/>
      <c r="K163" s="153"/>
      <c r="L163" s="156"/>
      <c r="M163" s="12">
        <v>5</v>
      </c>
      <c r="N163" s="5" t="s">
        <v>586</v>
      </c>
      <c r="O163" s="5">
        <v>125702389.7595</v>
      </c>
      <c r="P163" s="5">
        <v>0</v>
      </c>
      <c r="Q163" s="5">
        <v>256242.92939999999</v>
      </c>
      <c r="R163" s="5">
        <v>37081698.088200003</v>
      </c>
      <c r="S163" s="6">
        <f t="shared" si="15"/>
        <v>163040330.7771</v>
      </c>
    </row>
    <row r="164" spans="1:19" ht="25" customHeight="1" x14ac:dyDescent="0.25">
      <c r="A164" s="158"/>
      <c r="B164" s="156"/>
      <c r="C164" s="1">
        <v>9</v>
      </c>
      <c r="D164" s="5" t="s">
        <v>210</v>
      </c>
      <c r="E164" s="5">
        <v>139036224.35519999</v>
      </c>
      <c r="F164" s="5">
        <v>0</v>
      </c>
      <c r="G164" s="5">
        <v>283423.80359999998</v>
      </c>
      <c r="H164" s="5">
        <v>37127356.8869</v>
      </c>
      <c r="I164" s="6">
        <f t="shared" si="14"/>
        <v>176447005.04570001</v>
      </c>
      <c r="J164" s="11"/>
      <c r="K164" s="153"/>
      <c r="L164" s="156"/>
      <c r="M164" s="12">
        <v>6</v>
      </c>
      <c r="N164" s="5" t="s">
        <v>587</v>
      </c>
      <c r="O164" s="5">
        <v>132391257.97759999</v>
      </c>
      <c r="P164" s="5">
        <v>0</v>
      </c>
      <c r="Q164" s="5">
        <v>269878.11320000002</v>
      </c>
      <c r="R164" s="5">
        <v>38119850.536300004</v>
      </c>
      <c r="S164" s="6">
        <f t="shared" si="15"/>
        <v>170780986.62709999</v>
      </c>
    </row>
    <row r="165" spans="1:19" ht="25" customHeight="1" x14ac:dyDescent="0.25">
      <c r="A165" s="158"/>
      <c r="B165" s="156"/>
      <c r="C165" s="1">
        <v>10</v>
      </c>
      <c r="D165" s="5" t="s">
        <v>211</v>
      </c>
      <c r="E165" s="5">
        <v>118509201.8501</v>
      </c>
      <c r="F165" s="5">
        <v>0</v>
      </c>
      <c r="G165" s="5">
        <v>241579.69560000001</v>
      </c>
      <c r="H165" s="5">
        <v>32551701.173300002</v>
      </c>
      <c r="I165" s="6">
        <f t="shared" si="14"/>
        <v>151302482.71900001</v>
      </c>
      <c r="J165" s="11"/>
      <c r="K165" s="153"/>
      <c r="L165" s="156"/>
      <c r="M165" s="12">
        <v>7</v>
      </c>
      <c r="N165" s="5" t="s">
        <v>588</v>
      </c>
      <c r="O165" s="5">
        <v>125399368.4883</v>
      </c>
      <c r="P165" s="5">
        <v>0</v>
      </c>
      <c r="Q165" s="5">
        <v>255625.22390000001</v>
      </c>
      <c r="R165" s="5">
        <v>35488428.017999999</v>
      </c>
      <c r="S165" s="6">
        <f t="shared" si="15"/>
        <v>161143421.73019999</v>
      </c>
    </row>
    <row r="166" spans="1:19" ht="25" customHeight="1" x14ac:dyDescent="0.25">
      <c r="A166" s="158"/>
      <c r="B166" s="156"/>
      <c r="C166" s="1">
        <v>11</v>
      </c>
      <c r="D166" s="5" t="s">
        <v>212</v>
      </c>
      <c r="E166" s="5">
        <v>170747769.99430001</v>
      </c>
      <c r="F166" s="5">
        <v>0</v>
      </c>
      <c r="G166" s="5">
        <v>348067.43819999998</v>
      </c>
      <c r="H166" s="5">
        <v>47021441.482199997</v>
      </c>
      <c r="I166" s="6">
        <f t="shared" si="14"/>
        <v>218117278.9147</v>
      </c>
      <c r="J166" s="11"/>
      <c r="K166" s="153"/>
      <c r="L166" s="156"/>
      <c r="M166" s="12">
        <v>8</v>
      </c>
      <c r="N166" s="5" t="s">
        <v>589</v>
      </c>
      <c r="O166" s="5">
        <v>112052280.7467</v>
      </c>
      <c r="P166" s="5">
        <v>0</v>
      </c>
      <c r="Q166" s="5">
        <v>228417.3334</v>
      </c>
      <c r="R166" s="5">
        <v>32565710.911400001</v>
      </c>
      <c r="S166" s="6">
        <f t="shared" si="15"/>
        <v>144846408.99149999</v>
      </c>
    </row>
    <row r="167" spans="1:19" ht="25" customHeight="1" x14ac:dyDescent="0.25">
      <c r="A167" s="158"/>
      <c r="B167" s="156"/>
      <c r="C167" s="1">
        <v>12</v>
      </c>
      <c r="D167" s="5" t="s">
        <v>213</v>
      </c>
      <c r="E167" s="5">
        <v>120926297.507</v>
      </c>
      <c r="F167" s="5">
        <v>0</v>
      </c>
      <c r="G167" s="5">
        <v>246506.91829999999</v>
      </c>
      <c r="H167" s="5">
        <v>34527250.3389</v>
      </c>
      <c r="I167" s="6">
        <f t="shared" si="14"/>
        <v>155700054.7642</v>
      </c>
      <c r="J167" s="11"/>
      <c r="K167" s="153"/>
      <c r="L167" s="156"/>
      <c r="M167" s="12">
        <v>9</v>
      </c>
      <c r="N167" s="5" t="s">
        <v>590</v>
      </c>
      <c r="O167" s="5">
        <v>120910861.4193</v>
      </c>
      <c r="P167" s="5">
        <v>0</v>
      </c>
      <c r="Q167" s="5">
        <v>246475.45199999999</v>
      </c>
      <c r="R167" s="5">
        <v>35064741.360799998</v>
      </c>
      <c r="S167" s="6">
        <f t="shared" si="15"/>
        <v>156222078.23210001</v>
      </c>
    </row>
    <row r="168" spans="1:19" ht="25" customHeight="1" x14ac:dyDescent="0.25">
      <c r="A168" s="158"/>
      <c r="B168" s="156"/>
      <c r="C168" s="1">
        <v>13</v>
      </c>
      <c r="D168" s="5" t="s">
        <v>214</v>
      </c>
      <c r="E168" s="5">
        <v>139520781.3233</v>
      </c>
      <c r="F168" s="5">
        <v>0</v>
      </c>
      <c r="G168" s="5">
        <v>284411.56760000001</v>
      </c>
      <c r="H168" s="5">
        <v>41806811.827</v>
      </c>
      <c r="I168" s="6">
        <f t="shared" si="14"/>
        <v>181612004.71790001</v>
      </c>
      <c r="J168" s="11"/>
      <c r="K168" s="153"/>
      <c r="L168" s="156"/>
      <c r="M168" s="12">
        <v>10</v>
      </c>
      <c r="N168" s="5" t="s">
        <v>591</v>
      </c>
      <c r="O168" s="5">
        <v>133156823.15979999</v>
      </c>
      <c r="P168" s="5">
        <v>0</v>
      </c>
      <c r="Q168" s="5">
        <v>271438.70939999999</v>
      </c>
      <c r="R168" s="5">
        <v>37448919.888400003</v>
      </c>
      <c r="S168" s="6">
        <f t="shared" si="15"/>
        <v>170877181.75760001</v>
      </c>
    </row>
    <row r="169" spans="1:19" ht="25" customHeight="1" x14ac:dyDescent="0.25">
      <c r="A169" s="158"/>
      <c r="B169" s="156"/>
      <c r="C169" s="1">
        <v>14</v>
      </c>
      <c r="D169" s="5" t="s">
        <v>215</v>
      </c>
      <c r="E169" s="5">
        <v>123329101.23190001</v>
      </c>
      <c r="F169" s="5">
        <v>0</v>
      </c>
      <c r="G169" s="5">
        <v>251405.00709999999</v>
      </c>
      <c r="H169" s="5">
        <v>32100542.961599998</v>
      </c>
      <c r="I169" s="6">
        <f t="shared" si="14"/>
        <v>155681049.2006</v>
      </c>
      <c r="J169" s="11"/>
      <c r="K169" s="153"/>
      <c r="L169" s="156"/>
      <c r="M169" s="12">
        <v>11</v>
      </c>
      <c r="N169" s="5" t="s">
        <v>592</v>
      </c>
      <c r="O169" s="5">
        <v>130066879.94069999</v>
      </c>
      <c r="P169" s="5">
        <v>0</v>
      </c>
      <c r="Q169" s="5">
        <v>265139.89429999999</v>
      </c>
      <c r="R169" s="5">
        <v>34099712.904799998</v>
      </c>
      <c r="S169" s="6">
        <f t="shared" si="15"/>
        <v>164431732.73979998</v>
      </c>
    </row>
    <row r="170" spans="1:19" ht="25" customHeight="1" x14ac:dyDescent="0.25">
      <c r="A170" s="158"/>
      <c r="B170" s="156"/>
      <c r="C170" s="1">
        <v>15</v>
      </c>
      <c r="D170" s="5" t="s">
        <v>216</v>
      </c>
      <c r="E170" s="5">
        <v>113497249.8099</v>
      </c>
      <c r="F170" s="5">
        <v>0</v>
      </c>
      <c r="G170" s="5">
        <v>231362.88680000001</v>
      </c>
      <c r="H170" s="5">
        <v>29760415.031599998</v>
      </c>
      <c r="I170" s="6">
        <f t="shared" si="14"/>
        <v>143489027.72830001</v>
      </c>
      <c r="J170" s="11"/>
      <c r="K170" s="153"/>
      <c r="L170" s="156"/>
      <c r="M170" s="12">
        <v>12</v>
      </c>
      <c r="N170" s="5" t="s">
        <v>593</v>
      </c>
      <c r="O170" s="5">
        <v>151348530.3752</v>
      </c>
      <c r="P170" s="5">
        <v>0</v>
      </c>
      <c r="Q170" s="5">
        <v>308522.30310000002</v>
      </c>
      <c r="R170" s="5">
        <v>42092093.154399998</v>
      </c>
      <c r="S170" s="6">
        <f t="shared" si="15"/>
        <v>193749145.83269998</v>
      </c>
    </row>
    <row r="171" spans="1:19" ht="25" customHeight="1" x14ac:dyDescent="0.25">
      <c r="A171" s="158"/>
      <c r="B171" s="156"/>
      <c r="C171" s="1">
        <v>16</v>
      </c>
      <c r="D171" s="5" t="s">
        <v>217</v>
      </c>
      <c r="E171" s="5">
        <v>166305238.6388</v>
      </c>
      <c r="F171" s="5">
        <v>0</v>
      </c>
      <c r="G171" s="5">
        <v>339011.3872</v>
      </c>
      <c r="H171" s="5">
        <v>37430585.182599999</v>
      </c>
      <c r="I171" s="6">
        <f t="shared" si="14"/>
        <v>204074835.20859998</v>
      </c>
      <c r="J171" s="11"/>
      <c r="K171" s="153"/>
      <c r="L171" s="156"/>
      <c r="M171" s="12">
        <v>13</v>
      </c>
      <c r="N171" s="5" t="s">
        <v>594</v>
      </c>
      <c r="O171" s="5">
        <v>155037055.0361</v>
      </c>
      <c r="P171" s="5">
        <v>0</v>
      </c>
      <c r="Q171" s="5">
        <v>316041.31969999999</v>
      </c>
      <c r="R171" s="5">
        <v>39828372.988300003</v>
      </c>
      <c r="S171" s="6">
        <f t="shared" si="15"/>
        <v>195181469.3441</v>
      </c>
    </row>
    <row r="172" spans="1:19" ht="25" customHeight="1" x14ac:dyDescent="0.25">
      <c r="A172" s="158"/>
      <c r="B172" s="156"/>
      <c r="C172" s="1">
        <v>17</v>
      </c>
      <c r="D172" s="5" t="s">
        <v>218</v>
      </c>
      <c r="E172" s="5">
        <v>171394454.06099999</v>
      </c>
      <c r="F172" s="5">
        <v>0</v>
      </c>
      <c r="G172" s="5">
        <v>349385.69650000002</v>
      </c>
      <c r="H172" s="5">
        <v>41218936.578599997</v>
      </c>
      <c r="I172" s="6">
        <f t="shared" si="14"/>
        <v>212962776.33609998</v>
      </c>
      <c r="J172" s="11"/>
      <c r="K172" s="153"/>
      <c r="L172" s="156"/>
      <c r="M172" s="12">
        <v>14</v>
      </c>
      <c r="N172" s="5" t="s">
        <v>595</v>
      </c>
      <c r="O172" s="5">
        <v>171667166.6187</v>
      </c>
      <c r="P172" s="5">
        <v>0</v>
      </c>
      <c r="Q172" s="5">
        <v>349941.61800000002</v>
      </c>
      <c r="R172" s="5">
        <v>41252168.3957</v>
      </c>
      <c r="S172" s="6">
        <f t="shared" si="15"/>
        <v>213269276.63240001</v>
      </c>
    </row>
    <row r="173" spans="1:19" ht="25" customHeight="1" x14ac:dyDescent="0.25">
      <c r="A173" s="158"/>
      <c r="B173" s="156"/>
      <c r="C173" s="1">
        <v>18</v>
      </c>
      <c r="D173" s="5" t="s">
        <v>219</v>
      </c>
      <c r="E173" s="5">
        <v>95432515.9296</v>
      </c>
      <c r="F173" s="5">
        <v>0</v>
      </c>
      <c r="G173" s="5">
        <v>194538.1269</v>
      </c>
      <c r="H173" s="5">
        <v>29416259.726100001</v>
      </c>
      <c r="I173" s="6">
        <f t="shared" si="14"/>
        <v>125043313.7826</v>
      </c>
      <c r="J173" s="11"/>
      <c r="K173" s="153"/>
      <c r="L173" s="156"/>
      <c r="M173" s="12">
        <v>15</v>
      </c>
      <c r="N173" s="5" t="s">
        <v>596</v>
      </c>
      <c r="O173" s="5">
        <v>202556583.16620001</v>
      </c>
      <c r="P173" s="5">
        <v>0</v>
      </c>
      <c r="Q173" s="5">
        <v>412909.35159999999</v>
      </c>
      <c r="R173" s="5">
        <v>42500962.792400002</v>
      </c>
      <c r="S173" s="6">
        <f t="shared" si="15"/>
        <v>245470455.31020001</v>
      </c>
    </row>
    <row r="174" spans="1:19" ht="25" customHeight="1" x14ac:dyDescent="0.25">
      <c r="A174" s="158"/>
      <c r="B174" s="156"/>
      <c r="C174" s="1">
        <v>19</v>
      </c>
      <c r="D174" s="5" t="s">
        <v>220</v>
      </c>
      <c r="E174" s="5">
        <v>128566161.483</v>
      </c>
      <c r="F174" s="5">
        <v>0</v>
      </c>
      <c r="G174" s="5">
        <v>262080.69639999999</v>
      </c>
      <c r="H174" s="5">
        <v>33182025.179400001</v>
      </c>
      <c r="I174" s="6">
        <f t="shared" si="14"/>
        <v>162010267.35879999</v>
      </c>
      <c r="J174" s="11"/>
      <c r="K174" s="153"/>
      <c r="L174" s="156"/>
      <c r="M174" s="12">
        <v>16</v>
      </c>
      <c r="N174" s="5" t="s">
        <v>597</v>
      </c>
      <c r="O174" s="5">
        <v>128285607.5852</v>
      </c>
      <c r="P174" s="5">
        <v>0</v>
      </c>
      <c r="Q174" s="5">
        <v>261508.7904</v>
      </c>
      <c r="R174" s="5">
        <v>41412272.295000002</v>
      </c>
      <c r="S174" s="6">
        <f t="shared" si="15"/>
        <v>169959388.6706</v>
      </c>
    </row>
    <row r="175" spans="1:19" ht="25" customHeight="1" x14ac:dyDescent="0.25">
      <c r="A175" s="158"/>
      <c r="B175" s="156"/>
      <c r="C175" s="1">
        <v>20</v>
      </c>
      <c r="D175" s="5" t="s">
        <v>221</v>
      </c>
      <c r="E175" s="5">
        <v>152144119.91620001</v>
      </c>
      <c r="F175" s="5">
        <v>0</v>
      </c>
      <c r="G175" s="5">
        <v>310144.10350000003</v>
      </c>
      <c r="H175" s="5">
        <v>36122442.616999999</v>
      </c>
      <c r="I175" s="6">
        <f t="shared" si="14"/>
        <v>188576706.63670003</v>
      </c>
      <c r="J175" s="11"/>
      <c r="K175" s="153"/>
      <c r="L175" s="156"/>
      <c r="M175" s="12">
        <v>17</v>
      </c>
      <c r="N175" s="5" t="s">
        <v>598</v>
      </c>
      <c r="O175" s="5">
        <v>174122168.95660001</v>
      </c>
      <c r="P175" s="5">
        <v>0</v>
      </c>
      <c r="Q175" s="5">
        <v>354946.11310000002</v>
      </c>
      <c r="R175" s="5">
        <v>44896914.843400002</v>
      </c>
      <c r="S175" s="6">
        <f t="shared" si="15"/>
        <v>219374029.9131</v>
      </c>
    </row>
    <row r="176" spans="1:19" ht="25" customHeight="1" x14ac:dyDescent="0.25">
      <c r="A176" s="158"/>
      <c r="B176" s="156"/>
      <c r="C176" s="1">
        <v>21</v>
      </c>
      <c r="D176" s="5" t="s">
        <v>222</v>
      </c>
      <c r="E176" s="5">
        <v>221558194.43470001</v>
      </c>
      <c r="F176" s="5">
        <v>0</v>
      </c>
      <c r="G176" s="5">
        <v>451643.92570000002</v>
      </c>
      <c r="H176" s="5">
        <v>66658396.984800003</v>
      </c>
      <c r="I176" s="6">
        <f t="shared" si="14"/>
        <v>288668235.3452</v>
      </c>
      <c r="J176" s="11"/>
      <c r="K176" s="153"/>
      <c r="L176" s="156"/>
      <c r="M176" s="12">
        <v>18</v>
      </c>
      <c r="N176" s="5" t="s">
        <v>599</v>
      </c>
      <c r="O176" s="5">
        <v>117615783.983</v>
      </c>
      <c r="P176" s="5">
        <v>0</v>
      </c>
      <c r="Q176" s="5">
        <v>239758.4731</v>
      </c>
      <c r="R176" s="5">
        <v>33581037.140699998</v>
      </c>
      <c r="S176" s="6">
        <f t="shared" si="15"/>
        <v>151436579.5968</v>
      </c>
    </row>
    <row r="177" spans="1:19" ht="25" customHeight="1" x14ac:dyDescent="0.25">
      <c r="A177" s="158"/>
      <c r="B177" s="156"/>
      <c r="C177" s="1">
        <v>22</v>
      </c>
      <c r="D177" s="5" t="s">
        <v>223</v>
      </c>
      <c r="E177" s="5">
        <v>138354029.89520001</v>
      </c>
      <c r="F177" s="5">
        <v>0</v>
      </c>
      <c r="G177" s="5">
        <v>282033.15779999999</v>
      </c>
      <c r="H177" s="5">
        <v>35252563.451899998</v>
      </c>
      <c r="I177" s="6">
        <f t="shared" si="14"/>
        <v>173888626.50490001</v>
      </c>
      <c r="J177" s="11"/>
      <c r="K177" s="153"/>
      <c r="L177" s="156"/>
      <c r="M177" s="12">
        <v>19</v>
      </c>
      <c r="N177" s="5" t="s">
        <v>600</v>
      </c>
      <c r="O177" s="5">
        <v>135362220.84040001</v>
      </c>
      <c r="P177" s="5">
        <v>0</v>
      </c>
      <c r="Q177" s="5">
        <v>275934.38809999998</v>
      </c>
      <c r="R177" s="5">
        <v>37940844.925899997</v>
      </c>
      <c r="S177" s="6">
        <f t="shared" si="15"/>
        <v>173579000.15439999</v>
      </c>
    </row>
    <row r="178" spans="1:19" ht="25" customHeight="1" x14ac:dyDescent="0.25">
      <c r="A178" s="158"/>
      <c r="B178" s="156"/>
      <c r="C178" s="1">
        <v>23</v>
      </c>
      <c r="D178" s="5" t="s">
        <v>224</v>
      </c>
      <c r="E178" s="5">
        <v>128837939.81380001</v>
      </c>
      <c r="F178" s="5">
        <v>0</v>
      </c>
      <c r="G178" s="5">
        <v>262634.71350000001</v>
      </c>
      <c r="H178" s="5">
        <v>34234113.6347</v>
      </c>
      <c r="I178" s="6">
        <f t="shared" si="14"/>
        <v>163334688.162</v>
      </c>
      <c r="J178" s="11"/>
      <c r="K178" s="153"/>
      <c r="L178" s="156"/>
      <c r="M178" s="12">
        <v>20</v>
      </c>
      <c r="N178" s="5" t="s">
        <v>601</v>
      </c>
      <c r="O178" s="5">
        <v>156125162.05919999</v>
      </c>
      <c r="P178" s="5">
        <v>0</v>
      </c>
      <c r="Q178" s="5">
        <v>318259.41389999999</v>
      </c>
      <c r="R178" s="5">
        <v>39850478.379100002</v>
      </c>
      <c r="S178" s="6">
        <f t="shared" si="15"/>
        <v>196293899.85219997</v>
      </c>
    </row>
    <row r="179" spans="1:19" ht="25" customHeight="1" x14ac:dyDescent="0.25">
      <c r="A179" s="158"/>
      <c r="B179" s="156"/>
      <c r="C179" s="1">
        <v>24</v>
      </c>
      <c r="D179" s="5" t="s">
        <v>225</v>
      </c>
      <c r="E179" s="5">
        <v>125758044.8441</v>
      </c>
      <c r="F179" s="5">
        <v>0</v>
      </c>
      <c r="G179" s="5">
        <v>256356.3817</v>
      </c>
      <c r="H179" s="5">
        <v>33689247.788099997</v>
      </c>
      <c r="I179" s="6">
        <f t="shared" si="14"/>
        <v>159703649.01389998</v>
      </c>
      <c r="J179" s="11"/>
      <c r="K179" s="153"/>
      <c r="L179" s="156"/>
      <c r="M179" s="12">
        <v>21</v>
      </c>
      <c r="N179" s="5" t="s">
        <v>602</v>
      </c>
      <c r="O179" s="5">
        <v>146871702.11230001</v>
      </c>
      <c r="P179" s="5">
        <v>0</v>
      </c>
      <c r="Q179" s="5">
        <v>299396.3382</v>
      </c>
      <c r="R179" s="5">
        <v>39379857.8125</v>
      </c>
      <c r="S179" s="6">
        <f t="shared" si="15"/>
        <v>186550956.26300001</v>
      </c>
    </row>
    <row r="180" spans="1:19" ht="25" customHeight="1" x14ac:dyDescent="0.25">
      <c r="A180" s="158"/>
      <c r="B180" s="156"/>
      <c r="C180" s="1">
        <v>25</v>
      </c>
      <c r="D180" s="5" t="s">
        <v>226</v>
      </c>
      <c r="E180" s="5">
        <v>143825551.96709999</v>
      </c>
      <c r="F180" s="5">
        <v>0</v>
      </c>
      <c r="G180" s="5">
        <v>293186.79489999998</v>
      </c>
      <c r="H180" s="5">
        <v>43878551.479400001</v>
      </c>
      <c r="I180" s="6">
        <f t="shared" si="14"/>
        <v>187997290.2414</v>
      </c>
      <c r="J180" s="11"/>
      <c r="K180" s="153"/>
      <c r="L180" s="156"/>
      <c r="M180" s="12">
        <v>22</v>
      </c>
      <c r="N180" s="5" t="s">
        <v>603</v>
      </c>
      <c r="O180" s="5">
        <v>173624855.31729999</v>
      </c>
      <c r="P180" s="5">
        <v>0</v>
      </c>
      <c r="Q180" s="5">
        <v>353932.34480000002</v>
      </c>
      <c r="R180" s="5">
        <v>44133397.848499998</v>
      </c>
      <c r="S180" s="6">
        <f t="shared" si="15"/>
        <v>218112185.51059997</v>
      </c>
    </row>
    <row r="181" spans="1:19" ht="25" customHeight="1" x14ac:dyDescent="0.25">
      <c r="A181" s="158"/>
      <c r="B181" s="156"/>
      <c r="C181" s="1">
        <v>26</v>
      </c>
      <c r="D181" s="5" t="s">
        <v>227</v>
      </c>
      <c r="E181" s="5">
        <v>125020222.087</v>
      </c>
      <c r="F181" s="5">
        <v>0</v>
      </c>
      <c r="G181" s="5">
        <v>254852.3382</v>
      </c>
      <c r="H181" s="5">
        <v>32884163.047400001</v>
      </c>
      <c r="I181" s="6">
        <f t="shared" si="14"/>
        <v>158159237.47260001</v>
      </c>
      <c r="J181" s="11"/>
      <c r="K181" s="153"/>
      <c r="L181" s="156"/>
      <c r="M181" s="12">
        <v>23</v>
      </c>
      <c r="N181" s="5" t="s">
        <v>604</v>
      </c>
      <c r="O181" s="5">
        <v>126976216.5254</v>
      </c>
      <c r="P181" s="5">
        <v>0</v>
      </c>
      <c r="Q181" s="5">
        <v>258839.61120000001</v>
      </c>
      <c r="R181" s="5">
        <v>42625585.937700003</v>
      </c>
      <c r="S181" s="6">
        <f t="shared" si="15"/>
        <v>169860642.07429999</v>
      </c>
    </row>
    <row r="182" spans="1:19" ht="25" customHeight="1" x14ac:dyDescent="0.25">
      <c r="A182" s="158"/>
      <c r="B182" s="157"/>
      <c r="C182" s="1">
        <v>27</v>
      </c>
      <c r="D182" s="5" t="s">
        <v>228</v>
      </c>
      <c r="E182" s="5">
        <v>121252838.88590001</v>
      </c>
      <c r="F182" s="5">
        <v>0</v>
      </c>
      <c r="G182" s="5">
        <v>247172.5693</v>
      </c>
      <c r="H182" s="5">
        <v>33085834.692499999</v>
      </c>
      <c r="I182" s="6">
        <f t="shared" si="14"/>
        <v>154585846.14770001</v>
      </c>
      <c r="J182" s="11"/>
      <c r="K182" s="153"/>
      <c r="L182" s="156"/>
      <c r="M182" s="12">
        <v>24</v>
      </c>
      <c r="N182" s="5" t="s">
        <v>605</v>
      </c>
      <c r="O182" s="5">
        <v>103338485.65009999</v>
      </c>
      <c r="P182" s="5">
        <v>0</v>
      </c>
      <c r="Q182" s="5">
        <v>210654.35860000001</v>
      </c>
      <c r="R182" s="5">
        <v>31970627.383400001</v>
      </c>
      <c r="S182" s="6">
        <f t="shared" si="15"/>
        <v>135519767.39210001</v>
      </c>
    </row>
    <row r="183" spans="1:19" ht="25" customHeight="1" x14ac:dyDescent="0.3">
      <c r="A183" s="1"/>
      <c r="B183" s="141" t="s">
        <v>820</v>
      </c>
      <c r="C183" s="142"/>
      <c r="D183" s="143"/>
      <c r="E183" s="14">
        <f>SUM(E156:E182)</f>
        <v>3745986979.1390004</v>
      </c>
      <c r="F183" s="14">
        <f t="shared" ref="F183:I183" si="19">SUM(F156:F182)</f>
        <v>0</v>
      </c>
      <c r="G183" s="14">
        <f t="shared" si="19"/>
        <v>7636152.9724999983</v>
      </c>
      <c r="H183" s="14">
        <f t="shared" si="19"/>
        <v>1004536005.0381999</v>
      </c>
      <c r="I183" s="14">
        <f t="shared" si="19"/>
        <v>4758159137.1497011</v>
      </c>
      <c r="J183" s="11"/>
      <c r="K183" s="154"/>
      <c r="L183" s="157"/>
      <c r="M183" s="12">
        <v>25</v>
      </c>
      <c r="N183" s="5" t="s">
        <v>606</v>
      </c>
      <c r="O183" s="5">
        <v>115190448.51000001</v>
      </c>
      <c r="P183" s="5">
        <v>0</v>
      </c>
      <c r="Q183" s="5">
        <v>234814.45360000001</v>
      </c>
      <c r="R183" s="5">
        <v>31829585.379000001</v>
      </c>
      <c r="S183" s="6">
        <f t="shared" si="15"/>
        <v>147254848.34260002</v>
      </c>
    </row>
    <row r="184" spans="1:19" ht="25" customHeight="1" x14ac:dyDescent="0.3">
      <c r="A184" s="158">
        <v>9</v>
      </c>
      <c r="B184" s="155" t="s">
        <v>33</v>
      </c>
      <c r="C184" s="1">
        <v>1</v>
      </c>
      <c r="D184" s="5" t="s">
        <v>229</v>
      </c>
      <c r="E184" s="5">
        <v>128544113.4579</v>
      </c>
      <c r="F184" s="5">
        <v>-2017457.56</v>
      </c>
      <c r="G184" s="5">
        <v>262035.75169999999</v>
      </c>
      <c r="H184" s="5">
        <v>36126702.077200003</v>
      </c>
      <c r="I184" s="6">
        <f t="shared" si="14"/>
        <v>162915393.72679999</v>
      </c>
      <c r="J184" s="11"/>
      <c r="K184" s="18"/>
      <c r="L184" s="141" t="s">
        <v>838</v>
      </c>
      <c r="M184" s="142"/>
      <c r="N184" s="143"/>
      <c r="O184" s="14">
        <f>SUM(O159:O183)</f>
        <v>3519032173.0066004</v>
      </c>
      <c r="P184" s="14">
        <f t="shared" ref="P184:S184" si="20">SUM(P159:P183)</f>
        <v>0</v>
      </c>
      <c r="Q184" s="14">
        <f t="shared" si="20"/>
        <v>7173508.1133000003</v>
      </c>
      <c r="R184" s="14">
        <f t="shared" si="20"/>
        <v>948368868.26479995</v>
      </c>
      <c r="S184" s="14">
        <f t="shared" si="20"/>
        <v>4474574549.3846998</v>
      </c>
    </row>
    <row r="185" spans="1:19" ht="25" customHeight="1" x14ac:dyDescent="0.25">
      <c r="A185" s="158"/>
      <c r="B185" s="156"/>
      <c r="C185" s="1">
        <v>2</v>
      </c>
      <c r="D185" s="5" t="s">
        <v>230</v>
      </c>
      <c r="E185" s="5">
        <v>161578391.19119999</v>
      </c>
      <c r="F185" s="5">
        <v>-2544453.37</v>
      </c>
      <c r="G185" s="5">
        <v>329375.7611</v>
      </c>
      <c r="H185" s="5">
        <v>36633123.765900001</v>
      </c>
      <c r="I185" s="6">
        <f t="shared" si="14"/>
        <v>195996437.34819996</v>
      </c>
      <c r="J185" s="11"/>
      <c r="K185" s="152">
        <v>27</v>
      </c>
      <c r="L185" s="155" t="s">
        <v>51</v>
      </c>
      <c r="M185" s="12">
        <v>1</v>
      </c>
      <c r="N185" s="5" t="s">
        <v>607</v>
      </c>
      <c r="O185" s="5">
        <v>129326015.56299999</v>
      </c>
      <c r="P185" s="5">
        <v>-5788847.5199999996</v>
      </c>
      <c r="Q185" s="5">
        <v>263629.65049999999</v>
      </c>
      <c r="R185" s="5">
        <v>44095935.183799997</v>
      </c>
      <c r="S185" s="6">
        <f t="shared" si="15"/>
        <v>167896732.87729999</v>
      </c>
    </row>
    <row r="186" spans="1:19" ht="25" customHeight="1" x14ac:dyDescent="0.25">
      <c r="A186" s="158"/>
      <c r="B186" s="156"/>
      <c r="C186" s="1">
        <v>3</v>
      </c>
      <c r="D186" s="5" t="s">
        <v>231</v>
      </c>
      <c r="E186" s="5">
        <v>154678100.28580001</v>
      </c>
      <c r="F186" s="5">
        <v>-2434582.2599999998</v>
      </c>
      <c r="G186" s="5">
        <v>315309.59450000001</v>
      </c>
      <c r="H186" s="5">
        <v>46265788.087300003</v>
      </c>
      <c r="I186" s="6">
        <f t="shared" si="14"/>
        <v>198824615.70760003</v>
      </c>
      <c r="J186" s="11"/>
      <c r="K186" s="153"/>
      <c r="L186" s="156"/>
      <c r="M186" s="12">
        <v>2</v>
      </c>
      <c r="N186" s="5" t="s">
        <v>608</v>
      </c>
      <c r="O186" s="5">
        <v>133509322.7737</v>
      </c>
      <c r="P186" s="5">
        <v>-5788847.5199999996</v>
      </c>
      <c r="Q186" s="5">
        <v>272157.27590000001</v>
      </c>
      <c r="R186" s="5">
        <v>48016358.280699998</v>
      </c>
      <c r="S186" s="6">
        <f t="shared" si="15"/>
        <v>176008990.81029999</v>
      </c>
    </row>
    <row r="187" spans="1:19" ht="25" customHeight="1" x14ac:dyDescent="0.25">
      <c r="A187" s="158"/>
      <c r="B187" s="156"/>
      <c r="C187" s="1">
        <v>4</v>
      </c>
      <c r="D187" s="5" t="s">
        <v>232</v>
      </c>
      <c r="E187" s="5">
        <v>99801018.837400004</v>
      </c>
      <c r="F187" s="5">
        <v>-1558697.37</v>
      </c>
      <c r="G187" s="5">
        <v>203443.27170000001</v>
      </c>
      <c r="H187" s="5">
        <v>27123000.197999999</v>
      </c>
      <c r="I187" s="6">
        <f t="shared" si="14"/>
        <v>125568764.93709999</v>
      </c>
      <c r="J187" s="11"/>
      <c r="K187" s="153"/>
      <c r="L187" s="156"/>
      <c r="M187" s="12">
        <v>3</v>
      </c>
      <c r="N187" s="5" t="s">
        <v>609</v>
      </c>
      <c r="O187" s="5">
        <v>205208248.86489999</v>
      </c>
      <c r="P187" s="5">
        <v>-5788847.5199999996</v>
      </c>
      <c r="Q187" s="5">
        <v>418314.74280000001</v>
      </c>
      <c r="R187" s="5">
        <v>70144735.493200004</v>
      </c>
      <c r="S187" s="6">
        <f t="shared" si="15"/>
        <v>269982451.58089995</v>
      </c>
    </row>
    <row r="188" spans="1:19" ht="25" customHeight="1" x14ac:dyDescent="0.25">
      <c r="A188" s="158"/>
      <c r="B188" s="156"/>
      <c r="C188" s="1">
        <v>5</v>
      </c>
      <c r="D188" s="5" t="s">
        <v>233</v>
      </c>
      <c r="E188" s="5">
        <v>119219462.043</v>
      </c>
      <c r="F188" s="5">
        <v>-1868649.67</v>
      </c>
      <c r="G188" s="5">
        <v>243027.55309999999</v>
      </c>
      <c r="H188" s="5">
        <v>33004716.085299999</v>
      </c>
      <c r="I188" s="6">
        <f t="shared" si="14"/>
        <v>150598556.01139998</v>
      </c>
      <c r="J188" s="11"/>
      <c r="K188" s="153"/>
      <c r="L188" s="156"/>
      <c r="M188" s="12">
        <v>4</v>
      </c>
      <c r="N188" s="5" t="s">
        <v>610</v>
      </c>
      <c r="O188" s="5">
        <v>134926146.30860001</v>
      </c>
      <c r="P188" s="5">
        <v>-5788847.5199999996</v>
      </c>
      <c r="Q188" s="5">
        <v>275045.45500000002</v>
      </c>
      <c r="R188" s="5">
        <v>42533900.991899997</v>
      </c>
      <c r="S188" s="6">
        <f t="shared" si="15"/>
        <v>171946245.23550001</v>
      </c>
    </row>
    <row r="189" spans="1:19" ht="25" customHeight="1" x14ac:dyDescent="0.25">
      <c r="A189" s="158"/>
      <c r="B189" s="156"/>
      <c r="C189" s="1">
        <v>6</v>
      </c>
      <c r="D189" s="5" t="s">
        <v>234</v>
      </c>
      <c r="E189" s="5">
        <v>137153148.11289999</v>
      </c>
      <c r="F189" s="5">
        <v>-2154700.0699999998</v>
      </c>
      <c r="G189" s="5">
        <v>279585.17349999998</v>
      </c>
      <c r="H189" s="5">
        <v>38079425.024099998</v>
      </c>
      <c r="I189" s="6">
        <f t="shared" si="14"/>
        <v>173357458.2405</v>
      </c>
      <c r="J189" s="11"/>
      <c r="K189" s="153"/>
      <c r="L189" s="156"/>
      <c r="M189" s="12">
        <v>5</v>
      </c>
      <c r="N189" s="5" t="s">
        <v>611</v>
      </c>
      <c r="O189" s="5">
        <v>120917933.56129999</v>
      </c>
      <c r="P189" s="5">
        <v>-5788847.5199999996</v>
      </c>
      <c r="Q189" s="5">
        <v>246489.86850000001</v>
      </c>
      <c r="R189" s="5">
        <v>41494627.255800001</v>
      </c>
      <c r="S189" s="6">
        <f t="shared" si="15"/>
        <v>156870203.1656</v>
      </c>
    </row>
    <row r="190" spans="1:19" ht="25" customHeight="1" x14ac:dyDescent="0.25">
      <c r="A190" s="158"/>
      <c r="B190" s="156"/>
      <c r="C190" s="1">
        <v>7</v>
      </c>
      <c r="D190" s="5" t="s">
        <v>235</v>
      </c>
      <c r="E190" s="5">
        <v>157238852.16639999</v>
      </c>
      <c r="F190" s="5">
        <v>-2475446.61</v>
      </c>
      <c r="G190" s="5">
        <v>320529.65879999998</v>
      </c>
      <c r="H190" s="5">
        <v>39437625.086900003</v>
      </c>
      <c r="I190" s="6">
        <f t="shared" si="14"/>
        <v>194521560.30209997</v>
      </c>
      <c r="J190" s="11"/>
      <c r="K190" s="153"/>
      <c r="L190" s="156"/>
      <c r="M190" s="12">
        <v>6</v>
      </c>
      <c r="N190" s="5" t="s">
        <v>612</v>
      </c>
      <c r="O190" s="5">
        <v>91979223.824900001</v>
      </c>
      <c r="P190" s="5">
        <v>-5788847.5199999996</v>
      </c>
      <c r="Q190" s="5">
        <v>187498.6292</v>
      </c>
      <c r="R190" s="5">
        <v>32388647.8981</v>
      </c>
      <c r="S190" s="6">
        <f t="shared" si="15"/>
        <v>118766522.83220001</v>
      </c>
    </row>
    <row r="191" spans="1:19" ht="25" customHeight="1" x14ac:dyDescent="0.25">
      <c r="A191" s="158"/>
      <c r="B191" s="156"/>
      <c r="C191" s="1">
        <v>8</v>
      </c>
      <c r="D191" s="5" t="s">
        <v>236</v>
      </c>
      <c r="E191" s="5">
        <v>124557376.2722</v>
      </c>
      <c r="F191" s="5">
        <v>-1953847.98</v>
      </c>
      <c r="G191" s="5">
        <v>253908.8321</v>
      </c>
      <c r="H191" s="5">
        <v>38897084.207999997</v>
      </c>
      <c r="I191" s="6">
        <f t="shared" si="14"/>
        <v>161754521.33230001</v>
      </c>
      <c r="J191" s="11"/>
      <c r="K191" s="153"/>
      <c r="L191" s="156"/>
      <c r="M191" s="12">
        <v>7</v>
      </c>
      <c r="N191" s="5" t="s">
        <v>794</v>
      </c>
      <c r="O191" s="5">
        <v>89604017.869000003</v>
      </c>
      <c r="P191" s="5">
        <v>-5788847.5199999996</v>
      </c>
      <c r="Q191" s="5">
        <v>182656.79810000001</v>
      </c>
      <c r="R191" s="5">
        <v>32769485.3376</v>
      </c>
      <c r="S191" s="6">
        <f t="shared" si="15"/>
        <v>116767312.48469999</v>
      </c>
    </row>
    <row r="192" spans="1:19" ht="25" customHeight="1" x14ac:dyDescent="0.25">
      <c r="A192" s="158"/>
      <c r="B192" s="156"/>
      <c r="C192" s="1">
        <v>9</v>
      </c>
      <c r="D192" s="5" t="s">
        <v>237</v>
      </c>
      <c r="E192" s="5">
        <v>132762810.13160001</v>
      </c>
      <c r="F192" s="5">
        <v>-2084922.28</v>
      </c>
      <c r="G192" s="5">
        <v>270635.51819999999</v>
      </c>
      <c r="H192" s="5">
        <v>39877250.051299997</v>
      </c>
      <c r="I192" s="6">
        <f t="shared" si="14"/>
        <v>170825773.42109999</v>
      </c>
      <c r="J192" s="11"/>
      <c r="K192" s="153"/>
      <c r="L192" s="156"/>
      <c r="M192" s="12">
        <v>8</v>
      </c>
      <c r="N192" s="5" t="s">
        <v>613</v>
      </c>
      <c r="O192" s="5">
        <v>201202024.81310001</v>
      </c>
      <c r="P192" s="5">
        <v>-5788847.5199999996</v>
      </c>
      <c r="Q192" s="5">
        <v>410148.09940000001</v>
      </c>
      <c r="R192" s="5">
        <v>70006336.524599999</v>
      </c>
      <c r="S192" s="6">
        <f t="shared" si="15"/>
        <v>265829661.91710001</v>
      </c>
    </row>
    <row r="193" spans="1:19" ht="25" customHeight="1" x14ac:dyDescent="0.25">
      <c r="A193" s="158"/>
      <c r="B193" s="156"/>
      <c r="C193" s="1">
        <v>10</v>
      </c>
      <c r="D193" s="5" t="s">
        <v>238</v>
      </c>
      <c r="E193" s="5">
        <v>103958454.2806</v>
      </c>
      <c r="F193" s="5">
        <v>-1625005.68</v>
      </c>
      <c r="G193" s="5">
        <v>211918.15779999999</v>
      </c>
      <c r="H193" s="5">
        <v>30952278.603799999</v>
      </c>
      <c r="I193" s="6">
        <f t="shared" si="14"/>
        <v>133497645.36219999</v>
      </c>
      <c r="J193" s="11"/>
      <c r="K193" s="153"/>
      <c r="L193" s="156"/>
      <c r="M193" s="12">
        <v>9</v>
      </c>
      <c r="N193" s="5" t="s">
        <v>614</v>
      </c>
      <c r="O193" s="5">
        <v>119740223.8163</v>
      </c>
      <c r="P193" s="5">
        <v>-5788847.5199999996</v>
      </c>
      <c r="Q193" s="5">
        <v>244089.1202</v>
      </c>
      <c r="R193" s="5">
        <v>36796911.340800002</v>
      </c>
      <c r="S193" s="6">
        <f t="shared" si="15"/>
        <v>150992376.75730002</v>
      </c>
    </row>
    <row r="194" spans="1:19" ht="25" customHeight="1" x14ac:dyDescent="0.25">
      <c r="A194" s="158"/>
      <c r="B194" s="156"/>
      <c r="C194" s="1">
        <v>11</v>
      </c>
      <c r="D194" s="5" t="s">
        <v>239</v>
      </c>
      <c r="E194" s="5">
        <v>141849845.0025</v>
      </c>
      <c r="F194" s="5">
        <v>-2231802.6</v>
      </c>
      <c r="G194" s="5">
        <v>289159.33809999999</v>
      </c>
      <c r="H194" s="5">
        <v>37534799.453400001</v>
      </c>
      <c r="I194" s="6">
        <f t="shared" si="14"/>
        <v>177442001.19400001</v>
      </c>
      <c r="J194" s="11"/>
      <c r="K194" s="153"/>
      <c r="L194" s="156"/>
      <c r="M194" s="12">
        <v>10</v>
      </c>
      <c r="N194" s="5" t="s">
        <v>615</v>
      </c>
      <c r="O194" s="5">
        <v>149603701.32870001</v>
      </c>
      <c r="P194" s="5">
        <v>-5788847.5199999996</v>
      </c>
      <c r="Q194" s="5">
        <v>304965.48839999997</v>
      </c>
      <c r="R194" s="5">
        <v>50744131.469800003</v>
      </c>
      <c r="S194" s="6">
        <f t="shared" si="15"/>
        <v>194863950.7669</v>
      </c>
    </row>
    <row r="195" spans="1:19" ht="25" customHeight="1" x14ac:dyDescent="0.25">
      <c r="A195" s="158"/>
      <c r="B195" s="156"/>
      <c r="C195" s="1">
        <v>12</v>
      </c>
      <c r="D195" s="5" t="s">
        <v>240</v>
      </c>
      <c r="E195" s="5">
        <v>122413553.5605</v>
      </c>
      <c r="F195" s="5">
        <v>-2540598.25</v>
      </c>
      <c r="G195" s="5">
        <v>249538.67329999999</v>
      </c>
      <c r="H195" s="5">
        <v>33365290.249899998</v>
      </c>
      <c r="I195" s="6">
        <f t="shared" si="14"/>
        <v>153487784.23369998</v>
      </c>
      <c r="J195" s="11"/>
      <c r="K195" s="153"/>
      <c r="L195" s="156"/>
      <c r="M195" s="12">
        <v>11</v>
      </c>
      <c r="N195" s="5" t="s">
        <v>616</v>
      </c>
      <c r="O195" s="5">
        <v>115419321.04279999</v>
      </c>
      <c r="P195" s="5">
        <v>-5788847.5199999996</v>
      </c>
      <c r="Q195" s="5">
        <v>235281.00769999999</v>
      </c>
      <c r="R195" s="5">
        <v>40307824.063699998</v>
      </c>
      <c r="S195" s="6">
        <f t="shared" si="15"/>
        <v>150173578.59419999</v>
      </c>
    </row>
    <row r="196" spans="1:19" ht="25" customHeight="1" x14ac:dyDescent="0.25">
      <c r="A196" s="158"/>
      <c r="B196" s="156"/>
      <c r="C196" s="1">
        <v>13</v>
      </c>
      <c r="D196" s="5" t="s">
        <v>241</v>
      </c>
      <c r="E196" s="5">
        <v>134918232.5456</v>
      </c>
      <c r="F196" s="5">
        <v>-2119233.0099999998</v>
      </c>
      <c r="G196" s="5">
        <v>275029.32290000003</v>
      </c>
      <c r="H196" s="5">
        <v>38340605.022</v>
      </c>
      <c r="I196" s="6">
        <f t="shared" si="14"/>
        <v>171414633.88049999</v>
      </c>
      <c r="J196" s="11"/>
      <c r="K196" s="153"/>
      <c r="L196" s="156"/>
      <c r="M196" s="12">
        <v>12</v>
      </c>
      <c r="N196" s="5" t="s">
        <v>617</v>
      </c>
      <c r="O196" s="5">
        <v>104276307.77249999</v>
      </c>
      <c r="P196" s="5">
        <v>-5788847.5199999996</v>
      </c>
      <c r="Q196" s="5">
        <v>212566.0986</v>
      </c>
      <c r="R196" s="5">
        <v>37480816.891999997</v>
      </c>
      <c r="S196" s="6">
        <f t="shared" si="15"/>
        <v>136180843.24309999</v>
      </c>
    </row>
    <row r="197" spans="1:19" ht="25" customHeight="1" x14ac:dyDescent="0.25">
      <c r="A197" s="158"/>
      <c r="B197" s="156"/>
      <c r="C197" s="1">
        <v>14</v>
      </c>
      <c r="D197" s="5" t="s">
        <v>242</v>
      </c>
      <c r="E197" s="5">
        <v>127732004.2949</v>
      </c>
      <c r="F197" s="5">
        <v>-2004350.13</v>
      </c>
      <c r="G197" s="5">
        <v>260380.27619999999</v>
      </c>
      <c r="H197" s="5">
        <v>37352429.979199998</v>
      </c>
      <c r="I197" s="6">
        <f t="shared" si="14"/>
        <v>163340464.42030001</v>
      </c>
      <c r="J197" s="11"/>
      <c r="K197" s="153"/>
      <c r="L197" s="156"/>
      <c r="M197" s="12">
        <v>13</v>
      </c>
      <c r="N197" s="5" t="s">
        <v>853</v>
      </c>
      <c r="O197" s="5">
        <v>94031992.625799999</v>
      </c>
      <c r="P197" s="5">
        <v>-5788847.5199999996</v>
      </c>
      <c r="Q197" s="5">
        <v>191683.17559999999</v>
      </c>
      <c r="R197" s="5">
        <v>33388035.820300002</v>
      </c>
      <c r="S197" s="6">
        <f t="shared" si="15"/>
        <v>121822864.10170001</v>
      </c>
    </row>
    <row r="198" spans="1:19" ht="25" customHeight="1" x14ac:dyDescent="0.25">
      <c r="A198" s="158"/>
      <c r="B198" s="156"/>
      <c r="C198" s="1">
        <v>15</v>
      </c>
      <c r="D198" s="5" t="s">
        <v>243</v>
      </c>
      <c r="E198" s="5">
        <v>144885798.75170001</v>
      </c>
      <c r="F198" s="5">
        <v>-2278449.64</v>
      </c>
      <c r="G198" s="5">
        <v>295348.09620000003</v>
      </c>
      <c r="H198" s="5">
        <v>39942444.935699999</v>
      </c>
      <c r="I198" s="6">
        <f t="shared" si="14"/>
        <v>182845142.14360002</v>
      </c>
      <c r="J198" s="11"/>
      <c r="K198" s="153"/>
      <c r="L198" s="156"/>
      <c r="M198" s="12">
        <v>14</v>
      </c>
      <c r="N198" s="5" t="s">
        <v>618</v>
      </c>
      <c r="O198" s="5">
        <v>108101717.0467</v>
      </c>
      <c r="P198" s="5">
        <v>-5788847.5199999996</v>
      </c>
      <c r="Q198" s="5">
        <v>220364.15299999999</v>
      </c>
      <c r="R198" s="5">
        <v>34556017.393399999</v>
      </c>
      <c r="S198" s="6">
        <f t="shared" si="15"/>
        <v>137089251.0731</v>
      </c>
    </row>
    <row r="199" spans="1:19" ht="25" customHeight="1" x14ac:dyDescent="0.25">
      <c r="A199" s="158"/>
      <c r="B199" s="156"/>
      <c r="C199" s="1">
        <v>16</v>
      </c>
      <c r="D199" s="5" t="s">
        <v>244</v>
      </c>
      <c r="E199" s="5">
        <v>136167795.77250001</v>
      </c>
      <c r="F199" s="5">
        <v>-2139279.5699999998</v>
      </c>
      <c r="G199" s="5">
        <v>277576.54369999998</v>
      </c>
      <c r="H199" s="5">
        <v>38297115.068300001</v>
      </c>
      <c r="I199" s="6">
        <f t="shared" si="14"/>
        <v>172603207.81450003</v>
      </c>
      <c r="J199" s="11"/>
      <c r="K199" s="153"/>
      <c r="L199" s="156"/>
      <c r="M199" s="12">
        <v>15</v>
      </c>
      <c r="N199" s="5" t="s">
        <v>619</v>
      </c>
      <c r="O199" s="5">
        <v>113227699.22409999</v>
      </c>
      <c r="P199" s="5">
        <v>-5788847.5199999996</v>
      </c>
      <c r="Q199" s="5">
        <v>230813.41089999999</v>
      </c>
      <c r="R199" s="5">
        <v>40019012.327299997</v>
      </c>
      <c r="S199" s="6">
        <f t="shared" si="15"/>
        <v>147688677.44229999</v>
      </c>
    </row>
    <row r="200" spans="1:19" ht="25" customHeight="1" x14ac:dyDescent="0.25">
      <c r="A200" s="158"/>
      <c r="B200" s="156"/>
      <c r="C200" s="1">
        <v>17</v>
      </c>
      <c r="D200" s="5" t="s">
        <v>245</v>
      </c>
      <c r="E200" s="5">
        <v>136704600.08239999</v>
      </c>
      <c r="F200" s="5">
        <v>-2147660.84</v>
      </c>
      <c r="G200" s="5">
        <v>278670.81329999998</v>
      </c>
      <c r="H200" s="5">
        <v>40263293.4705</v>
      </c>
      <c r="I200" s="6">
        <f t="shared" si="14"/>
        <v>175098903.5262</v>
      </c>
      <c r="J200" s="11"/>
      <c r="K200" s="153"/>
      <c r="L200" s="156"/>
      <c r="M200" s="12">
        <v>16</v>
      </c>
      <c r="N200" s="5" t="s">
        <v>620</v>
      </c>
      <c r="O200" s="5">
        <v>137288925.88999999</v>
      </c>
      <c r="P200" s="5">
        <v>-5788847.5199999996</v>
      </c>
      <c r="Q200" s="5">
        <v>279861.95500000002</v>
      </c>
      <c r="R200" s="5">
        <v>46300227.089100003</v>
      </c>
      <c r="S200" s="6">
        <f t="shared" si="15"/>
        <v>178080167.41409999</v>
      </c>
    </row>
    <row r="201" spans="1:19" ht="25" customHeight="1" x14ac:dyDescent="0.25">
      <c r="A201" s="158"/>
      <c r="B201" s="157"/>
      <c r="C201" s="1">
        <v>18</v>
      </c>
      <c r="D201" s="5" t="s">
        <v>246</v>
      </c>
      <c r="E201" s="5">
        <v>150756265.40810001</v>
      </c>
      <c r="F201" s="5">
        <v>-2372129.21</v>
      </c>
      <c r="G201" s="5">
        <v>307314.97749999998</v>
      </c>
      <c r="H201" s="5">
        <v>41416057.564400002</v>
      </c>
      <c r="I201" s="6">
        <f t="shared" ref="I201:I264" si="21">SUM(E201:H201)</f>
        <v>190107508.74000001</v>
      </c>
      <c r="J201" s="11"/>
      <c r="K201" s="153"/>
      <c r="L201" s="156"/>
      <c r="M201" s="12">
        <v>17</v>
      </c>
      <c r="N201" s="5" t="s">
        <v>854</v>
      </c>
      <c r="O201" s="5">
        <v>115251311.5081</v>
      </c>
      <c r="P201" s="5">
        <v>-5788847.5199999996</v>
      </c>
      <c r="Q201" s="5">
        <v>234938.52220000001</v>
      </c>
      <c r="R201" s="5">
        <v>36737082.619999997</v>
      </c>
      <c r="S201" s="6">
        <f t="shared" ref="S201:S264" si="22">SUM(O201:R201)</f>
        <v>146434485.13030002</v>
      </c>
    </row>
    <row r="202" spans="1:19" ht="25" customHeight="1" x14ac:dyDescent="0.3">
      <c r="A202" s="1"/>
      <c r="B202" s="141" t="s">
        <v>821</v>
      </c>
      <c r="C202" s="142"/>
      <c r="D202" s="143"/>
      <c r="E202" s="14">
        <f>SUM(E184:E201)</f>
        <v>2414919822.1971998</v>
      </c>
      <c r="F202" s="14">
        <f t="shared" ref="F202:I202" si="23">SUM(F184:F201)</f>
        <v>-38551266.100000001</v>
      </c>
      <c r="G202" s="14">
        <f t="shared" si="23"/>
        <v>4922787.3136999998</v>
      </c>
      <c r="H202" s="14">
        <f t="shared" si="23"/>
        <v>672909028.93120003</v>
      </c>
      <c r="I202" s="14">
        <f t="shared" si="23"/>
        <v>3054200372.3420992</v>
      </c>
      <c r="J202" s="11"/>
      <c r="K202" s="153"/>
      <c r="L202" s="156"/>
      <c r="M202" s="12">
        <v>18</v>
      </c>
      <c r="N202" s="5" t="s">
        <v>621</v>
      </c>
      <c r="O202" s="5">
        <v>107114104.76970001</v>
      </c>
      <c r="P202" s="5">
        <v>-5788847.5199999996</v>
      </c>
      <c r="Q202" s="5">
        <v>218350.91630000001</v>
      </c>
      <c r="R202" s="5">
        <v>38152628.551799998</v>
      </c>
      <c r="S202" s="6">
        <f t="shared" si="22"/>
        <v>139696236.71780002</v>
      </c>
    </row>
    <row r="203" spans="1:19" ht="25" customHeight="1" x14ac:dyDescent="0.25">
      <c r="A203" s="158">
        <v>10</v>
      </c>
      <c r="B203" s="155" t="s">
        <v>34</v>
      </c>
      <c r="C203" s="1">
        <v>1</v>
      </c>
      <c r="D203" s="5" t="s">
        <v>247</v>
      </c>
      <c r="E203" s="5">
        <v>105568761.3176</v>
      </c>
      <c r="F203" s="5">
        <v>0</v>
      </c>
      <c r="G203" s="5">
        <v>215200.75080000001</v>
      </c>
      <c r="H203" s="5">
        <v>35681264.026100002</v>
      </c>
      <c r="I203" s="6">
        <f t="shared" si="21"/>
        <v>141465226.09450001</v>
      </c>
      <c r="J203" s="11"/>
      <c r="K203" s="153"/>
      <c r="L203" s="156"/>
      <c r="M203" s="12">
        <v>19</v>
      </c>
      <c r="N203" s="5" t="s">
        <v>855</v>
      </c>
      <c r="O203" s="5">
        <v>101741496.7924</v>
      </c>
      <c r="P203" s="5">
        <v>-5788847.5199999996</v>
      </c>
      <c r="Q203" s="5">
        <v>207398.91450000001</v>
      </c>
      <c r="R203" s="5">
        <v>33812603.489500001</v>
      </c>
      <c r="S203" s="6">
        <f t="shared" si="22"/>
        <v>129972651.67640001</v>
      </c>
    </row>
    <row r="204" spans="1:19" ht="25" customHeight="1" x14ac:dyDescent="0.25">
      <c r="A204" s="158"/>
      <c r="B204" s="156"/>
      <c r="C204" s="1">
        <v>2</v>
      </c>
      <c r="D204" s="5" t="s">
        <v>248</v>
      </c>
      <c r="E204" s="5">
        <v>115065761.1762</v>
      </c>
      <c r="F204" s="5">
        <v>0</v>
      </c>
      <c r="G204" s="5">
        <v>234560.27989999999</v>
      </c>
      <c r="H204" s="5">
        <v>38556006.0273</v>
      </c>
      <c r="I204" s="6">
        <f t="shared" si="21"/>
        <v>153856327.48339999</v>
      </c>
      <c r="J204" s="11"/>
      <c r="K204" s="154"/>
      <c r="L204" s="157"/>
      <c r="M204" s="12">
        <v>20</v>
      </c>
      <c r="N204" s="5" t="s">
        <v>856</v>
      </c>
      <c r="O204" s="5">
        <v>137995093.28819999</v>
      </c>
      <c r="P204" s="5">
        <v>-5788847.5199999996</v>
      </c>
      <c r="Q204" s="5">
        <v>281301.46950000001</v>
      </c>
      <c r="R204" s="5">
        <v>48267366.595200002</v>
      </c>
      <c r="S204" s="6">
        <f t="shared" si="22"/>
        <v>180754913.83289999</v>
      </c>
    </row>
    <row r="205" spans="1:19" ht="25" customHeight="1" x14ac:dyDescent="0.3">
      <c r="A205" s="158"/>
      <c r="B205" s="156"/>
      <c r="C205" s="1">
        <v>3</v>
      </c>
      <c r="D205" s="5" t="s">
        <v>249</v>
      </c>
      <c r="E205" s="5">
        <v>98362263.898300007</v>
      </c>
      <c r="F205" s="5">
        <v>0</v>
      </c>
      <c r="G205" s="5">
        <v>200510.38570000001</v>
      </c>
      <c r="H205" s="5">
        <v>34234241.939999998</v>
      </c>
      <c r="I205" s="6">
        <f t="shared" si="21"/>
        <v>132797016.22400001</v>
      </c>
      <c r="J205" s="11"/>
      <c r="K205" s="18"/>
      <c r="L205" s="141" t="s">
        <v>839</v>
      </c>
      <c r="M205" s="142"/>
      <c r="N205" s="143"/>
      <c r="O205" s="14">
        <f>SUM(O185:O204)</f>
        <v>2510464828.6837997</v>
      </c>
      <c r="P205" s="14">
        <f t="shared" ref="P205:S205" si="24">SUM(P185:P204)</f>
        <v>-115776950.39999995</v>
      </c>
      <c r="Q205" s="14">
        <f t="shared" si="24"/>
        <v>5117554.7513000006</v>
      </c>
      <c r="R205" s="14">
        <f t="shared" si="24"/>
        <v>858012684.61859989</v>
      </c>
      <c r="S205" s="14">
        <f t="shared" si="24"/>
        <v>3257818117.6537004</v>
      </c>
    </row>
    <row r="206" spans="1:19" ht="25" customHeight="1" x14ac:dyDescent="0.25">
      <c r="A206" s="158"/>
      <c r="B206" s="156"/>
      <c r="C206" s="1">
        <v>4</v>
      </c>
      <c r="D206" s="5" t="s">
        <v>250</v>
      </c>
      <c r="E206" s="5">
        <v>141364359.0478</v>
      </c>
      <c r="F206" s="5">
        <v>0</v>
      </c>
      <c r="G206" s="5">
        <v>288169.68040000001</v>
      </c>
      <c r="H206" s="5">
        <v>44087319.433399998</v>
      </c>
      <c r="I206" s="6">
        <f t="shared" si="21"/>
        <v>185739848.16160002</v>
      </c>
      <c r="J206" s="11"/>
      <c r="K206" s="152">
        <v>28</v>
      </c>
      <c r="L206" s="155" t="s">
        <v>52</v>
      </c>
      <c r="M206" s="12">
        <v>1</v>
      </c>
      <c r="N206" s="5" t="s">
        <v>622</v>
      </c>
      <c r="O206" s="5">
        <v>133016176.0191</v>
      </c>
      <c r="P206" s="5">
        <v>-2620951.4900000002</v>
      </c>
      <c r="Q206" s="5">
        <v>271152.00170000002</v>
      </c>
      <c r="R206" s="5">
        <v>38839619.362000003</v>
      </c>
      <c r="S206" s="6">
        <f t="shared" si="22"/>
        <v>169505995.8928</v>
      </c>
    </row>
    <row r="207" spans="1:19" ht="25" customHeight="1" x14ac:dyDescent="0.25">
      <c r="A207" s="158"/>
      <c r="B207" s="156"/>
      <c r="C207" s="1">
        <v>5</v>
      </c>
      <c r="D207" s="5" t="s">
        <v>251</v>
      </c>
      <c r="E207" s="5">
        <v>128619600.35690001</v>
      </c>
      <c r="F207" s="5">
        <v>0</v>
      </c>
      <c r="G207" s="5">
        <v>262189.63089999999</v>
      </c>
      <c r="H207" s="5">
        <v>43376583.063699998</v>
      </c>
      <c r="I207" s="6">
        <f t="shared" si="21"/>
        <v>172258373.05149999</v>
      </c>
      <c r="J207" s="11"/>
      <c r="K207" s="153"/>
      <c r="L207" s="156"/>
      <c r="M207" s="12">
        <v>2</v>
      </c>
      <c r="N207" s="5" t="s">
        <v>623</v>
      </c>
      <c r="O207" s="5">
        <v>140709781.5447</v>
      </c>
      <c r="P207" s="5">
        <v>-2620951.4900000002</v>
      </c>
      <c r="Q207" s="5">
        <v>286835.33140000002</v>
      </c>
      <c r="R207" s="5">
        <v>41913790.432400003</v>
      </c>
      <c r="S207" s="6">
        <f t="shared" si="22"/>
        <v>180289455.81849998</v>
      </c>
    </row>
    <row r="208" spans="1:19" ht="25" customHeight="1" x14ac:dyDescent="0.25">
      <c r="A208" s="158"/>
      <c r="B208" s="156"/>
      <c r="C208" s="1">
        <v>6</v>
      </c>
      <c r="D208" s="5" t="s">
        <v>252</v>
      </c>
      <c r="E208" s="5">
        <v>131750294.8054</v>
      </c>
      <c r="F208" s="5">
        <v>0</v>
      </c>
      <c r="G208" s="5">
        <v>268571.51689999999</v>
      </c>
      <c r="H208" s="5">
        <v>43600840.651600003</v>
      </c>
      <c r="I208" s="6">
        <f t="shared" si="21"/>
        <v>175619706.97390002</v>
      </c>
      <c r="J208" s="11"/>
      <c r="K208" s="153"/>
      <c r="L208" s="156"/>
      <c r="M208" s="12">
        <v>3</v>
      </c>
      <c r="N208" s="5" t="s">
        <v>624</v>
      </c>
      <c r="O208" s="5">
        <v>143254139.6133</v>
      </c>
      <c r="P208" s="5">
        <v>-2620951.4900000002</v>
      </c>
      <c r="Q208" s="5">
        <v>292021.97710000002</v>
      </c>
      <c r="R208" s="5">
        <v>43170754.212800004</v>
      </c>
      <c r="S208" s="6">
        <f t="shared" si="22"/>
        <v>184095964.3132</v>
      </c>
    </row>
    <row r="209" spans="1:19" ht="25" customHeight="1" x14ac:dyDescent="0.25">
      <c r="A209" s="158"/>
      <c r="B209" s="156"/>
      <c r="C209" s="1">
        <v>7</v>
      </c>
      <c r="D209" s="5" t="s">
        <v>253</v>
      </c>
      <c r="E209" s="5">
        <v>139679623.52689999</v>
      </c>
      <c r="F209" s="5">
        <v>0</v>
      </c>
      <c r="G209" s="5">
        <v>284735.36570000002</v>
      </c>
      <c r="H209" s="5">
        <v>42004206.717600003</v>
      </c>
      <c r="I209" s="6">
        <f t="shared" si="21"/>
        <v>181968565.61019999</v>
      </c>
      <c r="J209" s="11"/>
      <c r="K209" s="153"/>
      <c r="L209" s="156"/>
      <c r="M209" s="12">
        <v>4</v>
      </c>
      <c r="N209" s="5" t="s">
        <v>857</v>
      </c>
      <c r="O209" s="5">
        <v>106254053.25210001</v>
      </c>
      <c r="P209" s="5">
        <v>-2620951.4900000002</v>
      </c>
      <c r="Q209" s="5">
        <v>216597.71090000001</v>
      </c>
      <c r="R209" s="5">
        <v>31392425.327</v>
      </c>
      <c r="S209" s="6">
        <f t="shared" si="22"/>
        <v>135242124.80000001</v>
      </c>
    </row>
    <row r="210" spans="1:19" ht="25" customHeight="1" x14ac:dyDescent="0.25">
      <c r="A210" s="158"/>
      <c r="B210" s="156"/>
      <c r="C210" s="1">
        <v>8</v>
      </c>
      <c r="D210" s="5" t="s">
        <v>254</v>
      </c>
      <c r="E210" s="5">
        <v>131370729.4127</v>
      </c>
      <c r="F210" s="5">
        <v>0</v>
      </c>
      <c r="G210" s="5">
        <v>267797.77710000001</v>
      </c>
      <c r="H210" s="5">
        <v>40317229.012400001</v>
      </c>
      <c r="I210" s="6">
        <f t="shared" si="21"/>
        <v>171955756.2022</v>
      </c>
      <c r="J210" s="11"/>
      <c r="K210" s="153"/>
      <c r="L210" s="156"/>
      <c r="M210" s="12">
        <v>5</v>
      </c>
      <c r="N210" s="5" t="s">
        <v>625</v>
      </c>
      <c r="O210" s="5">
        <v>111341388.7165</v>
      </c>
      <c r="P210" s="5">
        <v>-2620951.4900000002</v>
      </c>
      <c r="Q210" s="5">
        <v>226968.18789999999</v>
      </c>
      <c r="R210" s="5">
        <v>35329827.926899999</v>
      </c>
      <c r="S210" s="6">
        <f t="shared" si="22"/>
        <v>144277233.34130001</v>
      </c>
    </row>
    <row r="211" spans="1:19" ht="25" customHeight="1" x14ac:dyDescent="0.25">
      <c r="A211" s="158"/>
      <c r="B211" s="156"/>
      <c r="C211" s="1">
        <v>9</v>
      </c>
      <c r="D211" s="5" t="s">
        <v>255</v>
      </c>
      <c r="E211" s="5">
        <v>123610175.18880001</v>
      </c>
      <c r="F211" s="5">
        <v>0</v>
      </c>
      <c r="G211" s="5">
        <v>251977.97320000001</v>
      </c>
      <c r="H211" s="5">
        <v>38840412.704000004</v>
      </c>
      <c r="I211" s="6">
        <f t="shared" si="21"/>
        <v>162702565.866</v>
      </c>
      <c r="J211" s="11"/>
      <c r="K211" s="153"/>
      <c r="L211" s="156"/>
      <c r="M211" s="12">
        <v>6</v>
      </c>
      <c r="N211" s="5" t="s">
        <v>626</v>
      </c>
      <c r="O211" s="5">
        <v>171105531.12599999</v>
      </c>
      <c r="P211" s="5">
        <v>-2620951.4900000002</v>
      </c>
      <c r="Q211" s="5">
        <v>348796.7303</v>
      </c>
      <c r="R211" s="5">
        <v>53080136.379199997</v>
      </c>
      <c r="S211" s="6">
        <f t="shared" si="22"/>
        <v>221913512.74549997</v>
      </c>
    </row>
    <row r="212" spans="1:19" ht="25" customHeight="1" x14ac:dyDescent="0.25">
      <c r="A212" s="158"/>
      <c r="B212" s="156"/>
      <c r="C212" s="1">
        <v>10</v>
      </c>
      <c r="D212" s="5" t="s">
        <v>256</v>
      </c>
      <c r="E212" s="5">
        <v>138223765.1036</v>
      </c>
      <c r="F212" s="5">
        <v>0</v>
      </c>
      <c r="G212" s="5">
        <v>281767.61440000002</v>
      </c>
      <c r="H212" s="5">
        <v>45532659.5876</v>
      </c>
      <c r="I212" s="6">
        <f t="shared" si="21"/>
        <v>184038192.30559999</v>
      </c>
      <c r="J212" s="11"/>
      <c r="K212" s="153"/>
      <c r="L212" s="156"/>
      <c r="M212" s="12">
        <v>7</v>
      </c>
      <c r="N212" s="5" t="s">
        <v>627</v>
      </c>
      <c r="O212" s="5">
        <v>120506472.18790001</v>
      </c>
      <c r="P212" s="5">
        <v>-2620951.4900000002</v>
      </c>
      <c r="Q212" s="5">
        <v>245651.109</v>
      </c>
      <c r="R212" s="5">
        <v>35124552.141999997</v>
      </c>
      <c r="S212" s="6">
        <f t="shared" si="22"/>
        <v>153255723.94890001</v>
      </c>
    </row>
    <row r="213" spans="1:19" ht="25" customHeight="1" x14ac:dyDescent="0.25">
      <c r="A213" s="158"/>
      <c r="B213" s="156"/>
      <c r="C213" s="1">
        <v>11</v>
      </c>
      <c r="D213" s="5" t="s">
        <v>257</v>
      </c>
      <c r="E213" s="5">
        <v>116150564.7745</v>
      </c>
      <c r="F213" s="5">
        <v>0</v>
      </c>
      <c r="G213" s="5">
        <v>236771.64</v>
      </c>
      <c r="H213" s="5">
        <v>35557922.352700002</v>
      </c>
      <c r="I213" s="6">
        <f t="shared" si="21"/>
        <v>151945258.76719999</v>
      </c>
      <c r="J213" s="11"/>
      <c r="K213" s="153"/>
      <c r="L213" s="156"/>
      <c r="M213" s="12">
        <v>8</v>
      </c>
      <c r="N213" s="5" t="s">
        <v>628</v>
      </c>
      <c r="O213" s="5">
        <v>121410822.6355</v>
      </c>
      <c r="P213" s="5">
        <v>-2620951.4900000002</v>
      </c>
      <c r="Q213" s="5">
        <v>247494.61739999999</v>
      </c>
      <c r="R213" s="5">
        <v>38913143.814000003</v>
      </c>
      <c r="S213" s="6">
        <f t="shared" si="22"/>
        <v>157950509.57690001</v>
      </c>
    </row>
    <row r="214" spans="1:19" ht="25" customHeight="1" x14ac:dyDescent="0.25">
      <c r="A214" s="158"/>
      <c r="B214" s="156"/>
      <c r="C214" s="1">
        <v>12</v>
      </c>
      <c r="D214" s="5" t="s">
        <v>258</v>
      </c>
      <c r="E214" s="5">
        <v>119791741.5089</v>
      </c>
      <c r="F214" s="5">
        <v>0</v>
      </c>
      <c r="G214" s="5">
        <v>244194.1384</v>
      </c>
      <c r="H214" s="5">
        <v>39254488.321699999</v>
      </c>
      <c r="I214" s="6">
        <f t="shared" si="21"/>
        <v>159290423.96900001</v>
      </c>
      <c r="J214" s="11"/>
      <c r="K214" s="153"/>
      <c r="L214" s="156"/>
      <c r="M214" s="12">
        <v>9</v>
      </c>
      <c r="N214" s="5" t="s">
        <v>858</v>
      </c>
      <c r="O214" s="5">
        <v>145965455.11770001</v>
      </c>
      <c r="P214" s="5">
        <v>-2620951.4900000002</v>
      </c>
      <c r="Q214" s="5">
        <v>297548.96380000003</v>
      </c>
      <c r="R214" s="5">
        <v>43497449.463200003</v>
      </c>
      <c r="S214" s="6">
        <f t="shared" si="22"/>
        <v>187139502.05470002</v>
      </c>
    </row>
    <row r="215" spans="1:19" ht="25" customHeight="1" x14ac:dyDescent="0.25">
      <c r="A215" s="158"/>
      <c r="B215" s="156"/>
      <c r="C215" s="1">
        <v>13</v>
      </c>
      <c r="D215" s="5" t="s">
        <v>259</v>
      </c>
      <c r="E215" s="5">
        <v>109726649.99680001</v>
      </c>
      <c r="F215" s="5">
        <v>0</v>
      </c>
      <c r="G215" s="5">
        <v>223676.56090000001</v>
      </c>
      <c r="H215" s="5">
        <v>37709033.172899999</v>
      </c>
      <c r="I215" s="6">
        <f t="shared" si="21"/>
        <v>147659359.7306</v>
      </c>
      <c r="J215" s="11"/>
      <c r="K215" s="153"/>
      <c r="L215" s="156"/>
      <c r="M215" s="12">
        <v>10</v>
      </c>
      <c r="N215" s="5" t="s">
        <v>859</v>
      </c>
      <c r="O215" s="5">
        <v>158390431.1083</v>
      </c>
      <c r="P215" s="5">
        <v>-2620951.4900000002</v>
      </c>
      <c r="Q215" s="5">
        <v>322877.1397</v>
      </c>
      <c r="R215" s="5">
        <v>48066697.817100003</v>
      </c>
      <c r="S215" s="6">
        <f t="shared" si="22"/>
        <v>204159054.5751</v>
      </c>
    </row>
    <row r="216" spans="1:19" ht="25" customHeight="1" x14ac:dyDescent="0.25">
      <c r="A216" s="158"/>
      <c r="B216" s="156"/>
      <c r="C216" s="1">
        <v>14</v>
      </c>
      <c r="D216" s="5" t="s">
        <v>260</v>
      </c>
      <c r="E216" s="5">
        <v>107462446.0711</v>
      </c>
      <c r="F216" s="5">
        <v>0</v>
      </c>
      <c r="G216" s="5">
        <v>219061.0062</v>
      </c>
      <c r="H216" s="5">
        <v>36530639.640299998</v>
      </c>
      <c r="I216" s="6">
        <f t="shared" si="21"/>
        <v>144212146.71759999</v>
      </c>
      <c r="J216" s="11"/>
      <c r="K216" s="153"/>
      <c r="L216" s="156"/>
      <c r="M216" s="12">
        <v>11</v>
      </c>
      <c r="N216" s="5" t="s">
        <v>860</v>
      </c>
      <c r="O216" s="5">
        <v>121192323.83670001</v>
      </c>
      <c r="P216" s="5">
        <v>-2620951.4900000002</v>
      </c>
      <c r="Q216" s="5">
        <v>247049.21</v>
      </c>
      <c r="R216" s="5">
        <v>37203259.798100002</v>
      </c>
      <c r="S216" s="6">
        <f t="shared" si="22"/>
        <v>156021681.35480002</v>
      </c>
    </row>
    <row r="217" spans="1:19" ht="25" customHeight="1" x14ac:dyDescent="0.25">
      <c r="A217" s="158"/>
      <c r="B217" s="156"/>
      <c r="C217" s="1">
        <v>15</v>
      </c>
      <c r="D217" s="5" t="s">
        <v>261</v>
      </c>
      <c r="E217" s="5">
        <v>116609148.8091</v>
      </c>
      <c r="F217" s="5">
        <v>0</v>
      </c>
      <c r="G217" s="5">
        <v>237706.45850000001</v>
      </c>
      <c r="H217" s="5">
        <v>39276753.896499999</v>
      </c>
      <c r="I217" s="6">
        <f t="shared" si="21"/>
        <v>156123609.16409999</v>
      </c>
      <c r="J217" s="11"/>
      <c r="K217" s="153"/>
      <c r="L217" s="156"/>
      <c r="M217" s="12">
        <v>12</v>
      </c>
      <c r="N217" s="5" t="s">
        <v>861</v>
      </c>
      <c r="O217" s="5">
        <v>125441999.12620001</v>
      </c>
      <c r="P217" s="5">
        <v>-2620951.4900000002</v>
      </c>
      <c r="Q217" s="5">
        <v>255712.12599999999</v>
      </c>
      <c r="R217" s="5">
        <v>38636265.784900002</v>
      </c>
      <c r="S217" s="6">
        <f t="shared" si="22"/>
        <v>161713025.54710001</v>
      </c>
    </row>
    <row r="218" spans="1:19" ht="25" customHeight="1" x14ac:dyDescent="0.25">
      <c r="A218" s="158"/>
      <c r="B218" s="156"/>
      <c r="C218" s="1">
        <v>16</v>
      </c>
      <c r="D218" s="5" t="s">
        <v>262</v>
      </c>
      <c r="E218" s="5">
        <v>96300801.755600005</v>
      </c>
      <c r="F218" s="5">
        <v>0</v>
      </c>
      <c r="G218" s="5">
        <v>196308.11790000001</v>
      </c>
      <c r="H218" s="5">
        <v>32717539.817600001</v>
      </c>
      <c r="I218" s="6">
        <f t="shared" si="21"/>
        <v>129214649.6911</v>
      </c>
      <c r="J218" s="11"/>
      <c r="K218" s="153"/>
      <c r="L218" s="156"/>
      <c r="M218" s="12">
        <v>13</v>
      </c>
      <c r="N218" s="5" t="s">
        <v>862</v>
      </c>
      <c r="O218" s="5">
        <v>116575305.95550001</v>
      </c>
      <c r="P218" s="5">
        <v>-2620951.4900000002</v>
      </c>
      <c r="Q218" s="5">
        <v>237637.47020000001</v>
      </c>
      <c r="R218" s="5">
        <v>36417397.136399999</v>
      </c>
      <c r="S218" s="6">
        <f t="shared" si="22"/>
        <v>150609389.07210001</v>
      </c>
    </row>
    <row r="219" spans="1:19" ht="25" customHeight="1" x14ac:dyDescent="0.25">
      <c r="A219" s="158"/>
      <c r="B219" s="156"/>
      <c r="C219" s="1">
        <v>17</v>
      </c>
      <c r="D219" s="5" t="s">
        <v>263</v>
      </c>
      <c r="E219" s="5">
        <v>121298304.6045</v>
      </c>
      <c r="F219" s="5">
        <v>0</v>
      </c>
      <c r="G219" s="5">
        <v>247265.2506</v>
      </c>
      <c r="H219" s="5">
        <v>41061604.020400003</v>
      </c>
      <c r="I219" s="6">
        <f t="shared" si="21"/>
        <v>162607173.87549999</v>
      </c>
      <c r="J219" s="11"/>
      <c r="K219" s="153"/>
      <c r="L219" s="156"/>
      <c r="M219" s="12">
        <v>14</v>
      </c>
      <c r="N219" s="5" t="s">
        <v>629</v>
      </c>
      <c r="O219" s="5">
        <v>145793327.9395</v>
      </c>
      <c r="P219" s="5">
        <v>-2620951.4900000002</v>
      </c>
      <c r="Q219" s="5">
        <v>297198.08439999999</v>
      </c>
      <c r="R219" s="5">
        <v>43240033.788999997</v>
      </c>
      <c r="S219" s="6">
        <f t="shared" si="22"/>
        <v>186709608.3229</v>
      </c>
    </row>
    <row r="220" spans="1:19" ht="25" customHeight="1" x14ac:dyDescent="0.25">
      <c r="A220" s="158"/>
      <c r="B220" s="156"/>
      <c r="C220" s="1">
        <v>18</v>
      </c>
      <c r="D220" s="5" t="s">
        <v>264</v>
      </c>
      <c r="E220" s="5">
        <v>127532604.89049999</v>
      </c>
      <c r="F220" s="5">
        <v>0</v>
      </c>
      <c r="G220" s="5">
        <v>259973.8027</v>
      </c>
      <c r="H220" s="5">
        <v>38776819.659400001</v>
      </c>
      <c r="I220" s="6">
        <f t="shared" si="21"/>
        <v>166569398.35259998</v>
      </c>
      <c r="J220" s="11"/>
      <c r="K220" s="153"/>
      <c r="L220" s="156"/>
      <c r="M220" s="12">
        <v>15</v>
      </c>
      <c r="N220" s="5" t="s">
        <v>630</v>
      </c>
      <c r="O220" s="5">
        <v>96758437.333100006</v>
      </c>
      <c r="P220" s="5">
        <v>-2620951.4900000002</v>
      </c>
      <c r="Q220" s="5">
        <v>197241.003</v>
      </c>
      <c r="R220" s="5">
        <v>30778279.903999999</v>
      </c>
      <c r="S220" s="6">
        <f t="shared" si="22"/>
        <v>125113006.75010002</v>
      </c>
    </row>
    <row r="221" spans="1:19" ht="25" customHeight="1" x14ac:dyDescent="0.25">
      <c r="A221" s="158"/>
      <c r="B221" s="156"/>
      <c r="C221" s="1">
        <v>19</v>
      </c>
      <c r="D221" s="5" t="s">
        <v>265</v>
      </c>
      <c r="E221" s="5">
        <v>166553869.9736</v>
      </c>
      <c r="F221" s="5">
        <v>0</v>
      </c>
      <c r="G221" s="5">
        <v>339518.21950000001</v>
      </c>
      <c r="H221" s="5">
        <v>53006524.257200003</v>
      </c>
      <c r="I221" s="6">
        <f t="shared" si="21"/>
        <v>219899912.45030001</v>
      </c>
      <c r="J221" s="11"/>
      <c r="K221" s="153"/>
      <c r="L221" s="156"/>
      <c r="M221" s="12">
        <v>16</v>
      </c>
      <c r="N221" s="5" t="s">
        <v>631</v>
      </c>
      <c r="O221" s="5">
        <v>159915360.4061</v>
      </c>
      <c r="P221" s="5">
        <v>-2620951.4900000002</v>
      </c>
      <c r="Q221" s="5">
        <v>325985.6912</v>
      </c>
      <c r="R221" s="5">
        <v>47510619.0911</v>
      </c>
      <c r="S221" s="6">
        <f t="shared" si="22"/>
        <v>205131013.69839999</v>
      </c>
    </row>
    <row r="222" spans="1:19" ht="25" customHeight="1" x14ac:dyDescent="0.25">
      <c r="A222" s="158"/>
      <c r="B222" s="156"/>
      <c r="C222" s="1">
        <v>20</v>
      </c>
      <c r="D222" s="5" t="s">
        <v>266</v>
      </c>
      <c r="E222" s="5">
        <v>132029826.3796</v>
      </c>
      <c r="F222" s="5">
        <v>0</v>
      </c>
      <c r="G222" s="5">
        <v>269141.33889999997</v>
      </c>
      <c r="H222" s="5">
        <v>44400479.136600003</v>
      </c>
      <c r="I222" s="6">
        <f t="shared" si="21"/>
        <v>176699446.85510001</v>
      </c>
      <c r="J222" s="11"/>
      <c r="K222" s="153"/>
      <c r="L222" s="156"/>
      <c r="M222" s="12">
        <v>17</v>
      </c>
      <c r="N222" s="5" t="s">
        <v>632</v>
      </c>
      <c r="O222" s="5">
        <v>128848396.6577</v>
      </c>
      <c r="P222" s="5">
        <v>-2620951.4900000002</v>
      </c>
      <c r="Q222" s="5">
        <v>262656.02970000001</v>
      </c>
      <c r="R222" s="5">
        <v>36396172.7575</v>
      </c>
      <c r="S222" s="6">
        <f t="shared" si="22"/>
        <v>162886273.9549</v>
      </c>
    </row>
    <row r="223" spans="1:19" ht="25" customHeight="1" x14ac:dyDescent="0.25">
      <c r="A223" s="158"/>
      <c r="B223" s="156"/>
      <c r="C223" s="1">
        <v>21</v>
      </c>
      <c r="D223" s="5" t="s">
        <v>267</v>
      </c>
      <c r="E223" s="5">
        <v>104711377.13420001</v>
      </c>
      <c r="F223" s="5">
        <v>0</v>
      </c>
      <c r="G223" s="5">
        <v>213452.98269999999</v>
      </c>
      <c r="H223" s="5">
        <v>36937026.4265</v>
      </c>
      <c r="I223" s="6">
        <f t="shared" si="21"/>
        <v>141861856.54340002</v>
      </c>
      <c r="J223" s="11"/>
      <c r="K223" s="154"/>
      <c r="L223" s="157"/>
      <c r="M223" s="12">
        <v>18</v>
      </c>
      <c r="N223" s="5" t="s">
        <v>633</v>
      </c>
      <c r="O223" s="5">
        <v>151173306.85890001</v>
      </c>
      <c r="P223" s="5">
        <v>-2620951.4900000002</v>
      </c>
      <c r="Q223" s="5">
        <v>308165.11190000002</v>
      </c>
      <c r="R223" s="5">
        <v>42321779.058499999</v>
      </c>
      <c r="S223" s="6">
        <f t="shared" si="22"/>
        <v>191182299.53929999</v>
      </c>
    </row>
    <row r="224" spans="1:19" ht="25" customHeight="1" x14ac:dyDescent="0.3">
      <c r="A224" s="158"/>
      <c r="B224" s="156"/>
      <c r="C224" s="1">
        <v>22</v>
      </c>
      <c r="D224" s="5" t="s">
        <v>268</v>
      </c>
      <c r="E224" s="5">
        <v>123034473.8739</v>
      </c>
      <c r="F224" s="5">
        <v>0</v>
      </c>
      <c r="G224" s="5">
        <v>250804.41250000001</v>
      </c>
      <c r="H224" s="5">
        <v>42630125.663900003</v>
      </c>
      <c r="I224" s="6">
        <f t="shared" si="21"/>
        <v>165915403.95029998</v>
      </c>
      <c r="J224" s="11"/>
      <c r="K224" s="18"/>
      <c r="L224" s="141" t="s">
        <v>840</v>
      </c>
      <c r="M224" s="142"/>
      <c r="N224" s="143"/>
      <c r="O224" s="14">
        <f>SUM(O206:O223)</f>
        <v>2397652709.4348001</v>
      </c>
      <c r="P224" s="14">
        <f t="shared" ref="P224:S224" si="25">SUM(P206:P223)</f>
        <v>-47177126.820000023</v>
      </c>
      <c r="Q224" s="14">
        <f t="shared" si="25"/>
        <v>4887588.4956</v>
      </c>
      <c r="R224" s="14">
        <f t="shared" si="25"/>
        <v>721832204.19610012</v>
      </c>
      <c r="S224" s="14">
        <f t="shared" si="25"/>
        <v>3077195375.3065</v>
      </c>
    </row>
    <row r="225" spans="1:19" ht="25" customHeight="1" x14ac:dyDescent="0.25">
      <c r="A225" s="158"/>
      <c r="B225" s="156"/>
      <c r="C225" s="1">
        <v>23</v>
      </c>
      <c r="D225" s="5" t="s">
        <v>269</v>
      </c>
      <c r="E225" s="5">
        <v>152896473.90329999</v>
      </c>
      <c r="F225" s="5">
        <v>0</v>
      </c>
      <c r="G225" s="5">
        <v>311677.76880000002</v>
      </c>
      <c r="H225" s="5">
        <v>51596024.121100001</v>
      </c>
      <c r="I225" s="6">
        <f t="shared" si="21"/>
        <v>204804175.79319999</v>
      </c>
      <c r="J225" s="11"/>
      <c r="K225" s="152">
        <v>29</v>
      </c>
      <c r="L225" s="155" t="s">
        <v>53</v>
      </c>
      <c r="M225" s="12">
        <v>1</v>
      </c>
      <c r="N225" s="5" t="s">
        <v>634</v>
      </c>
      <c r="O225" s="5">
        <v>94476245.429100007</v>
      </c>
      <c r="P225" s="5">
        <v>-2734288.18</v>
      </c>
      <c r="Q225" s="5">
        <v>192588.78</v>
      </c>
      <c r="R225" s="5">
        <v>30387642.411699999</v>
      </c>
      <c r="S225" s="6">
        <f t="shared" si="22"/>
        <v>122322188.4408</v>
      </c>
    </row>
    <row r="226" spans="1:19" ht="25" customHeight="1" x14ac:dyDescent="0.25">
      <c r="A226" s="158"/>
      <c r="B226" s="156"/>
      <c r="C226" s="1">
        <v>24</v>
      </c>
      <c r="D226" s="5" t="s">
        <v>270</v>
      </c>
      <c r="E226" s="5">
        <v>125824838.20379999</v>
      </c>
      <c r="F226" s="5">
        <v>0</v>
      </c>
      <c r="G226" s="5">
        <v>256492.5392</v>
      </c>
      <c r="H226" s="5">
        <v>38291382.0735</v>
      </c>
      <c r="I226" s="6">
        <f t="shared" si="21"/>
        <v>164372712.81649998</v>
      </c>
      <c r="J226" s="11"/>
      <c r="K226" s="153"/>
      <c r="L226" s="156"/>
      <c r="M226" s="12">
        <v>2</v>
      </c>
      <c r="N226" s="5" t="s">
        <v>635</v>
      </c>
      <c r="O226" s="5">
        <v>94741264.372400001</v>
      </c>
      <c r="P226" s="5">
        <v>-2734288.18</v>
      </c>
      <c r="Q226" s="5">
        <v>193129.01819999999</v>
      </c>
      <c r="R226" s="5">
        <v>29782627.476300001</v>
      </c>
      <c r="S226" s="6">
        <f t="shared" si="22"/>
        <v>121982732.68689999</v>
      </c>
    </row>
    <row r="227" spans="1:19" ht="25" customHeight="1" x14ac:dyDescent="0.25">
      <c r="A227" s="158"/>
      <c r="B227" s="157"/>
      <c r="C227" s="1">
        <v>25</v>
      </c>
      <c r="D227" s="5" t="s">
        <v>271</v>
      </c>
      <c r="E227" s="5">
        <v>120834943.8832</v>
      </c>
      <c r="F227" s="5">
        <v>0</v>
      </c>
      <c r="G227" s="5">
        <v>246320.6949</v>
      </c>
      <c r="H227" s="5">
        <v>36639965.214400001</v>
      </c>
      <c r="I227" s="6">
        <f t="shared" si="21"/>
        <v>157721229.79250002</v>
      </c>
      <c r="J227" s="11"/>
      <c r="K227" s="153"/>
      <c r="L227" s="156"/>
      <c r="M227" s="12">
        <v>3</v>
      </c>
      <c r="N227" s="5" t="s">
        <v>863</v>
      </c>
      <c r="O227" s="5">
        <v>118031701.3418</v>
      </c>
      <c r="P227" s="5">
        <v>-2734288.18</v>
      </c>
      <c r="Q227" s="5">
        <v>240606.3161</v>
      </c>
      <c r="R227" s="5">
        <v>36330068.031800002</v>
      </c>
      <c r="S227" s="6">
        <f t="shared" si="22"/>
        <v>151868087.5097</v>
      </c>
    </row>
    <row r="228" spans="1:19" ht="25" customHeight="1" x14ac:dyDescent="0.3">
      <c r="A228" s="1"/>
      <c r="B228" s="141" t="s">
        <v>822</v>
      </c>
      <c r="C228" s="142"/>
      <c r="D228" s="143"/>
      <c r="E228" s="14">
        <f>SUM(E203:E227)</f>
        <v>3094373399.5967999</v>
      </c>
      <c r="F228" s="14">
        <f t="shared" ref="F228:I228" si="26">SUM(F203:F227)</f>
        <v>0</v>
      </c>
      <c r="G228" s="14">
        <f t="shared" si="26"/>
        <v>6307845.9066999983</v>
      </c>
      <c r="H228" s="14">
        <f t="shared" si="26"/>
        <v>1010617090.9384</v>
      </c>
      <c r="I228" s="14">
        <f t="shared" si="26"/>
        <v>4111298336.4419007</v>
      </c>
      <c r="J228" s="11"/>
      <c r="K228" s="153"/>
      <c r="L228" s="156"/>
      <c r="M228" s="12">
        <v>4</v>
      </c>
      <c r="N228" s="5" t="s">
        <v>864</v>
      </c>
      <c r="O228" s="5">
        <v>104337415.1049</v>
      </c>
      <c r="P228" s="5">
        <v>-2734288.18</v>
      </c>
      <c r="Q228" s="5">
        <v>212690.66519999999</v>
      </c>
      <c r="R228" s="5">
        <v>30359530.121300001</v>
      </c>
      <c r="S228" s="6">
        <f t="shared" si="22"/>
        <v>132175347.71139999</v>
      </c>
    </row>
    <row r="229" spans="1:19" ht="25" customHeight="1" x14ac:dyDescent="0.25">
      <c r="A229" s="158">
        <v>11</v>
      </c>
      <c r="B229" s="155" t="s">
        <v>35</v>
      </c>
      <c r="C229" s="1">
        <v>1</v>
      </c>
      <c r="D229" s="5" t="s">
        <v>272</v>
      </c>
      <c r="E229" s="5">
        <v>137216171.3184</v>
      </c>
      <c r="F229" s="5">
        <v>-3738440.9832000001</v>
      </c>
      <c r="G229" s="5">
        <v>279713.64559999999</v>
      </c>
      <c r="H229" s="5">
        <v>39321783.575199999</v>
      </c>
      <c r="I229" s="6">
        <f t="shared" si="21"/>
        <v>173079227.55599999</v>
      </c>
      <c r="J229" s="11"/>
      <c r="K229" s="153"/>
      <c r="L229" s="156"/>
      <c r="M229" s="12">
        <v>5</v>
      </c>
      <c r="N229" s="5" t="s">
        <v>865</v>
      </c>
      <c r="O229" s="5">
        <v>98735932.050400004</v>
      </c>
      <c r="P229" s="5">
        <v>-2734288.18</v>
      </c>
      <c r="Q229" s="5">
        <v>201272.10399999999</v>
      </c>
      <c r="R229" s="5">
        <v>29953383.611099999</v>
      </c>
      <c r="S229" s="6">
        <f t="shared" si="22"/>
        <v>126156299.5855</v>
      </c>
    </row>
    <row r="230" spans="1:19" ht="25" customHeight="1" x14ac:dyDescent="0.25">
      <c r="A230" s="158"/>
      <c r="B230" s="156"/>
      <c r="C230" s="1">
        <v>2</v>
      </c>
      <c r="D230" s="5" t="s">
        <v>273</v>
      </c>
      <c r="E230" s="5">
        <v>128845769.2595</v>
      </c>
      <c r="F230" s="5">
        <v>-3654736.9626000002</v>
      </c>
      <c r="G230" s="5">
        <v>262650.67369999998</v>
      </c>
      <c r="H230" s="5">
        <v>39713273.250100002</v>
      </c>
      <c r="I230" s="6">
        <f t="shared" si="21"/>
        <v>165166956.22070003</v>
      </c>
      <c r="J230" s="11"/>
      <c r="K230" s="153"/>
      <c r="L230" s="156"/>
      <c r="M230" s="12">
        <v>6</v>
      </c>
      <c r="N230" s="5" t="s">
        <v>636</v>
      </c>
      <c r="O230" s="5">
        <v>112455376.9804</v>
      </c>
      <c r="P230" s="5">
        <v>-2734288.18</v>
      </c>
      <c r="Q230" s="5">
        <v>229239.04060000001</v>
      </c>
      <c r="R230" s="5">
        <v>35446332.951399997</v>
      </c>
      <c r="S230" s="6">
        <f t="shared" si="22"/>
        <v>145396660.7924</v>
      </c>
    </row>
    <row r="231" spans="1:19" ht="25" customHeight="1" x14ac:dyDescent="0.25">
      <c r="A231" s="158"/>
      <c r="B231" s="156"/>
      <c r="C231" s="1">
        <v>3</v>
      </c>
      <c r="D231" s="5" t="s">
        <v>850</v>
      </c>
      <c r="E231" s="5">
        <v>129954952.67110001</v>
      </c>
      <c r="F231" s="5">
        <v>-3665828.7966999998</v>
      </c>
      <c r="G231" s="5">
        <v>264911.73180000001</v>
      </c>
      <c r="H231" s="5">
        <v>39750195.660099998</v>
      </c>
      <c r="I231" s="6">
        <f t="shared" si="21"/>
        <v>166304231.26630002</v>
      </c>
      <c r="J231" s="11"/>
      <c r="K231" s="153"/>
      <c r="L231" s="156"/>
      <c r="M231" s="12">
        <v>7</v>
      </c>
      <c r="N231" s="5" t="s">
        <v>637</v>
      </c>
      <c r="O231" s="5">
        <v>94254314.136700004</v>
      </c>
      <c r="P231" s="5">
        <v>-2734288.18</v>
      </c>
      <c r="Q231" s="5">
        <v>192136.3756</v>
      </c>
      <c r="R231" s="5">
        <v>30999064.706799999</v>
      </c>
      <c r="S231" s="6">
        <f t="shared" si="22"/>
        <v>122711227.03909999</v>
      </c>
    </row>
    <row r="232" spans="1:19" ht="25" customHeight="1" x14ac:dyDescent="0.25">
      <c r="A232" s="158"/>
      <c r="B232" s="156"/>
      <c r="C232" s="1">
        <v>4</v>
      </c>
      <c r="D232" s="5" t="s">
        <v>35</v>
      </c>
      <c r="E232" s="5">
        <v>125312887.30840001</v>
      </c>
      <c r="F232" s="5">
        <v>-3619408.1431</v>
      </c>
      <c r="G232" s="5">
        <v>255448.93299999999</v>
      </c>
      <c r="H232" s="5">
        <v>37328614.170500003</v>
      </c>
      <c r="I232" s="6">
        <f t="shared" si="21"/>
        <v>159277542.26880002</v>
      </c>
      <c r="J232" s="11"/>
      <c r="K232" s="153"/>
      <c r="L232" s="156"/>
      <c r="M232" s="12">
        <v>8</v>
      </c>
      <c r="N232" s="5" t="s">
        <v>638</v>
      </c>
      <c r="O232" s="5">
        <v>97887944.063500002</v>
      </c>
      <c r="P232" s="5">
        <v>-2734288.18</v>
      </c>
      <c r="Q232" s="5">
        <v>199543.48989999999</v>
      </c>
      <c r="R232" s="5">
        <v>30374667.508400001</v>
      </c>
      <c r="S232" s="6">
        <f t="shared" si="22"/>
        <v>125727866.8818</v>
      </c>
    </row>
    <row r="233" spans="1:19" ht="25" customHeight="1" x14ac:dyDescent="0.25">
      <c r="A233" s="158"/>
      <c r="B233" s="156"/>
      <c r="C233" s="1">
        <v>5</v>
      </c>
      <c r="D233" s="5" t="s">
        <v>274</v>
      </c>
      <c r="E233" s="5">
        <v>124906240.0909</v>
      </c>
      <c r="F233" s="5">
        <v>-3615341.6708999998</v>
      </c>
      <c r="G233" s="5">
        <v>254619.9872</v>
      </c>
      <c r="H233" s="5">
        <v>38832902.033500001</v>
      </c>
      <c r="I233" s="6">
        <f t="shared" si="21"/>
        <v>160378420.44069999</v>
      </c>
      <c r="J233" s="11"/>
      <c r="K233" s="153"/>
      <c r="L233" s="156"/>
      <c r="M233" s="12">
        <v>9</v>
      </c>
      <c r="N233" s="5" t="s">
        <v>639</v>
      </c>
      <c r="O233" s="5">
        <v>96277650.050799996</v>
      </c>
      <c r="P233" s="5">
        <v>-2734288.18</v>
      </c>
      <c r="Q233" s="5">
        <v>196260.9234</v>
      </c>
      <c r="R233" s="5">
        <v>30246520.315299999</v>
      </c>
      <c r="S233" s="6">
        <f t="shared" si="22"/>
        <v>123986143.10949999</v>
      </c>
    </row>
    <row r="234" spans="1:19" ht="25" customHeight="1" x14ac:dyDescent="0.25">
      <c r="A234" s="158"/>
      <c r="B234" s="156"/>
      <c r="C234" s="1">
        <v>6</v>
      </c>
      <c r="D234" s="5" t="s">
        <v>275</v>
      </c>
      <c r="E234" s="5">
        <v>129826543.6796</v>
      </c>
      <c r="F234" s="5">
        <v>-3664544.7067999998</v>
      </c>
      <c r="G234" s="5">
        <v>264649.97149999999</v>
      </c>
      <c r="H234" s="5">
        <v>37838639.998999998</v>
      </c>
      <c r="I234" s="6">
        <f t="shared" si="21"/>
        <v>164265288.94330001</v>
      </c>
      <c r="J234" s="11"/>
      <c r="K234" s="153"/>
      <c r="L234" s="156"/>
      <c r="M234" s="12">
        <v>10</v>
      </c>
      <c r="N234" s="5" t="s">
        <v>640</v>
      </c>
      <c r="O234" s="5">
        <v>109294157.9742</v>
      </c>
      <c r="P234" s="5">
        <v>-2734288.18</v>
      </c>
      <c r="Q234" s="5">
        <v>222794.9307</v>
      </c>
      <c r="R234" s="5">
        <v>34908355.0163</v>
      </c>
      <c r="S234" s="6">
        <f t="shared" si="22"/>
        <v>141691019.7412</v>
      </c>
    </row>
    <row r="235" spans="1:19" ht="25" customHeight="1" x14ac:dyDescent="0.25">
      <c r="A235" s="158"/>
      <c r="B235" s="156"/>
      <c r="C235" s="1">
        <v>7</v>
      </c>
      <c r="D235" s="5" t="s">
        <v>276</v>
      </c>
      <c r="E235" s="5">
        <v>151692426.13049999</v>
      </c>
      <c r="F235" s="5">
        <v>-3883203.5312999999</v>
      </c>
      <c r="G235" s="5">
        <v>309223.3308</v>
      </c>
      <c r="H235" s="5">
        <v>44358048.355999999</v>
      </c>
      <c r="I235" s="6">
        <f t="shared" si="21"/>
        <v>192476494.28599998</v>
      </c>
      <c r="J235" s="11"/>
      <c r="K235" s="153"/>
      <c r="L235" s="156"/>
      <c r="M235" s="12">
        <v>11</v>
      </c>
      <c r="N235" s="5" t="s">
        <v>641</v>
      </c>
      <c r="O235" s="5">
        <v>115724000.6842</v>
      </c>
      <c r="P235" s="5">
        <v>-2734288.18</v>
      </c>
      <c r="Q235" s="5">
        <v>235902.0938</v>
      </c>
      <c r="R235" s="5">
        <v>37680579.263099998</v>
      </c>
      <c r="S235" s="6">
        <f t="shared" si="22"/>
        <v>150906193.86109999</v>
      </c>
    </row>
    <row r="236" spans="1:19" ht="25" customHeight="1" x14ac:dyDescent="0.25">
      <c r="A236" s="158"/>
      <c r="B236" s="156"/>
      <c r="C236" s="1">
        <v>8</v>
      </c>
      <c r="D236" s="5" t="s">
        <v>277</v>
      </c>
      <c r="E236" s="5">
        <v>134365109.5792</v>
      </c>
      <c r="F236" s="5">
        <v>-3709930.3657999998</v>
      </c>
      <c r="G236" s="5">
        <v>273901.7879</v>
      </c>
      <c r="H236" s="5">
        <v>39267721.478100002</v>
      </c>
      <c r="I236" s="6">
        <f t="shared" si="21"/>
        <v>170196802.47940001</v>
      </c>
      <c r="J236" s="11"/>
      <c r="K236" s="153"/>
      <c r="L236" s="156"/>
      <c r="M236" s="12">
        <v>12</v>
      </c>
      <c r="N236" s="5" t="s">
        <v>642</v>
      </c>
      <c r="O236" s="5">
        <v>133750276.5284</v>
      </c>
      <c r="P236" s="5">
        <v>-2734288.18</v>
      </c>
      <c r="Q236" s="5">
        <v>272648.45750000002</v>
      </c>
      <c r="R236" s="5">
        <v>39349135.809199996</v>
      </c>
      <c r="S236" s="6">
        <f t="shared" si="22"/>
        <v>170637772.6151</v>
      </c>
    </row>
    <row r="237" spans="1:19" ht="25" customHeight="1" x14ac:dyDescent="0.25">
      <c r="A237" s="158"/>
      <c r="B237" s="156"/>
      <c r="C237" s="1">
        <v>9</v>
      </c>
      <c r="D237" s="5" t="s">
        <v>278</v>
      </c>
      <c r="E237" s="5">
        <v>121568232.6525</v>
      </c>
      <c r="F237" s="5">
        <v>-3581961.5965</v>
      </c>
      <c r="G237" s="5">
        <v>247815.49600000001</v>
      </c>
      <c r="H237" s="5">
        <v>36854629.740000002</v>
      </c>
      <c r="I237" s="6">
        <f t="shared" si="21"/>
        <v>155088716.29200003</v>
      </c>
      <c r="J237" s="11"/>
      <c r="K237" s="153"/>
      <c r="L237" s="156"/>
      <c r="M237" s="12">
        <v>13</v>
      </c>
      <c r="N237" s="5" t="s">
        <v>643</v>
      </c>
      <c r="O237" s="5">
        <v>124674550.04799999</v>
      </c>
      <c r="P237" s="5">
        <v>-2734288.18</v>
      </c>
      <c r="Q237" s="5">
        <v>254147.68960000001</v>
      </c>
      <c r="R237" s="5">
        <v>36594531.8015</v>
      </c>
      <c r="S237" s="6">
        <f t="shared" si="22"/>
        <v>158788941.35909998</v>
      </c>
    </row>
    <row r="238" spans="1:19" ht="25" customHeight="1" x14ac:dyDescent="0.25">
      <c r="A238" s="158"/>
      <c r="B238" s="156"/>
      <c r="C238" s="1">
        <v>10</v>
      </c>
      <c r="D238" s="5" t="s">
        <v>279</v>
      </c>
      <c r="E238" s="5">
        <v>168857749.2622</v>
      </c>
      <c r="F238" s="5">
        <v>-4054856.7626</v>
      </c>
      <c r="G238" s="5">
        <v>344214.6519</v>
      </c>
      <c r="H238" s="5">
        <v>45917279.328000002</v>
      </c>
      <c r="I238" s="6">
        <f t="shared" si="21"/>
        <v>211064386.4795</v>
      </c>
      <c r="J238" s="11"/>
      <c r="K238" s="153"/>
      <c r="L238" s="156"/>
      <c r="M238" s="12">
        <v>14</v>
      </c>
      <c r="N238" s="5" t="s">
        <v>644</v>
      </c>
      <c r="O238" s="5">
        <v>108677594.1943</v>
      </c>
      <c r="P238" s="5">
        <v>-2734288.18</v>
      </c>
      <c r="Q238" s="5">
        <v>221538.0722</v>
      </c>
      <c r="R238" s="5">
        <v>35124363.128700003</v>
      </c>
      <c r="S238" s="6">
        <f t="shared" si="22"/>
        <v>141289207.21520001</v>
      </c>
    </row>
    <row r="239" spans="1:19" ht="25" customHeight="1" x14ac:dyDescent="0.25">
      <c r="A239" s="158"/>
      <c r="B239" s="156"/>
      <c r="C239" s="1">
        <v>11</v>
      </c>
      <c r="D239" s="5" t="s">
        <v>280</v>
      </c>
      <c r="E239" s="5">
        <v>130997320.3972</v>
      </c>
      <c r="F239" s="5">
        <v>-3676252.4739999999</v>
      </c>
      <c r="G239" s="5">
        <v>267036.58689999999</v>
      </c>
      <c r="H239" s="5">
        <v>39073738.664499998</v>
      </c>
      <c r="I239" s="6">
        <f t="shared" si="21"/>
        <v>166661843.17460001</v>
      </c>
      <c r="J239" s="11"/>
      <c r="K239" s="153"/>
      <c r="L239" s="156"/>
      <c r="M239" s="12">
        <v>15</v>
      </c>
      <c r="N239" s="5" t="s">
        <v>645</v>
      </c>
      <c r="O239" s="5">
        <v>85401163.532600001</v>
      </c>
      <c r="P239" s="5">
        <v>-2734288.18</v>
      </c>
      <c r="Q239" s="5">
        <v>174089.32610000001</v>
      </c>
      <c r="R239" s="5">
        <v>27252921.7925</v>
      </c>
      <c r="S239" s="6">
        <f t="shared" si="22"/>
        <v>110093886.4712</v>
      </c>
    </row>
    <row r="240" spans="1:19" ht="25" customHeight="1" x14ac:dyDescent="0.25">
      <c r="A240" s="158"/>
      <c r="B240" s="156"/>
      <c r="C240" s="1">
        <v>12</v>
      </c>
      <c r="D240" s="5" t="s">
        <v>281</v>
      </c>
      <c r="E240" s="5">
        <v>144545480.46700001</v>
      </c>
      <c r="F240" s="5">
        <v>-3811734.0747000002</v>
      </c>
      <c r="G240" s="5">
        <v>294654.36119999998</v>
      </c>
      <c r="H240" s="5">
        <v>42895007.870800003</v>
      </c>
      <c r="I240" s="6">
        <f t="shared" si="21"/>
        <v>183923408.6243</v>
      </c>
      <c r="J240" s="11"/>
      <c r="K240" s="153"/>
      <c r="L240" s="156"/>
      <c r="M240" s="12">
        <v>16</v>
      </c>
      <c r="N240" s="5" t="s">
        <v>540</v>
      </c>
      <c r="O240" s="5">
        <v>110047481.7544</v>
      </c>
      <c r="P240" s="5">
        <v>-2734288.18</v>
      </c>
      <c r="Q240" s="5">
        <v>224330.57279999999</v>
      </c>
      <c r="R240" s="5">
        <v>32033613.015099999</v>
      </c>
      <c r="S240" s="6">
        <f t="shared" si="22"/>
        <v>139571137.16229999</v>
      </c>
    </row>
    <row r="241" spans="1:19" ht="25" customHeight="1" x14ac:dyDescent="0.25">
      <c r="A241" s="158"/>
      <c r="B241" s="157"/>
      <c r="C241" s="1">
        <v>13</v>
      </c>
      <c r="D241" s="5" t="s">
        <v>282</v>
      </c>
      <c r="E241" s="5">
        <v>158313166.4271</v>
      </c>
      <c r="F241" s="5">
        <v>-3949410.9342999998</v>
      </c>
      <c r="G241" s="5">
        <v>322719.63650000002</v>
      </c>
      <c r="H241" s="5">
        <v>46138012.868199997</v>
      </c>
      <c r="I241" s="6">
        <f t="shared" si="21"/>
        <v>200824487.9975</v>
      </c>
      <c r="J241" s="11"/>
      <c r="K241" s="153"/>
      <c r="L241" s="156"/>
      <c r="M241" s="12">
        <v>17</v>
      </c>
      <c r="N241" s="5" t="s">
        <v>646</v>
      </c>
      <c r="O241" s="5">
        <v>97021901.417799994</v>
      </c>
      <c r="P241" s="5">
        <v>-2734288.18</v>
      </c>
      <c r="Q241" s="5">
        <v>197778.0716</v>
      </c>
      <c r="R241" s="5">
        <v>29254500.856800001</v>
      </c>
      <c r="S241" s="6">
        <f t="shared" si="22"/>
        <v>123739892.1662</v>
      </c>
    </row>
    <row r="242" spans="1:19" ht="25" customHeight="1" x14ac:dyDescent="0.3">
      <c r="A242" s="1"/>
      <c r="B242" s="141" t="s">
        <v>823</v>
      </c>
      <c r="C242" s="142"/>
      <c r="D242" s="143"/>
      <c r="E242" s="14">
        <f>SUM(E229:E241)</f>
        <v>1786402049.2436001</v>
      </c>
      <c r="F242" s="14">
        <f t="shared" ref="F242:I242" si="27">SUM(F229:F241)</f>
        <v>-48625651.00249999</v>
      </c>
      <c r="G242" s="14">
        <f t="shared" si="27"/>
        <v>3641560.7939999998</v>
      </c>
      <c r="H242" s="14">
        <f t="shared" si="27"/>
        <v>527289846.99400008</v>
      </c>
      <c r="I242" s="14">
        <f t="shared" si="27"/>
        <v>2268707806.0290999</v>
      </c>
      <c r="J242" s="11"/>
      <c r="K242" s="153"/>
      <c r="L242" s="156"/>
      <c r="M242" s="12">
        <v>18</v>
      </c>
      <c r="N242" s="5" t="s">
        <v>866</v>
      </c>
      <c r="O242" s="5">
        <v>101146382.5949</v>
      </c>
      <c r="P242" s="5">
        <v>-2734288.18</v>
      </c>
      <c r="Q242" s="5">
        <v>206185.78080000001</v>
      </c>
      <c r="R242" s="5">
        <v>32821558.068700001</v>
      </c>
      <c r="S242" s="6">
        <f t="shared" si="22"/>
        <v>131439838.26439999</v>
      </c>
    </row>
    <row r="243" spans="1:19" ht="25" customHeight="1" x14ac:dyDescent="0.25">
      <c r="A243" s="155" t="s">
        <v>36</v>
      </c>
      <c r="B243" s="155" t="s">
        <v>36</v>
      </c>
      <c r="C243" s="1">
        <v>1</v>
      </c>
      <c r="D243" s="5" t="s">
        <v>283</v>
      </c>
      <c r="E243" s="5">
        <v>164362712.41510001</v>
      </c>
      <c r="F243" s="5">
        <v>0</v>
      </c>
      <c r="G243" s="5">
        <v>335051.56900000002</v>
      </c>
      <c r="H243" s="5">
        <v>46382632.594099998</v>
      </c>
      <c r="I243" s="6">
        <f t="shared" si="21"/>
        <v>211080396.57820001</v>
      </c>
      <c r="J243" s="11"/>
      <c r="K243" s="153"/>
      <c r="L243" s="156"/>
      <c r="M243" s="12">
        <v>19</v>
      </c>
      <c r="N243" s="5" t="s">
        <v>647</v>
      </c>
      <c r="O243" s="5">
        <v>107184254.2518</v>
      </c>
      <c r="P243" s="5">
        <v>-2734288.18</v>
      </c>
      <c r="Q243" s="5">
        <v>218493.91529999999</v>
      </c>
      <c r="R243" s="5">
        <v>32578799.229800001</v>
      </c>
      <c r="S243" s="6">
        <f t="shared" si="22"/>
        <v>137247259.21689999</v>
      </c>
    </row>
    <row r="244" spans="1:19" ht="25" customHeight="1" x14ac:dyDescent="0.25">
      <c r="A244" s="156"/>
      <c r="B244" s="156"/>
      <c r="C244" s="1">
        <v>2</v>
      </c>
      <c r="D244" s="5" t="s">
        <v>284</v>
      </c>
      <c r="E244" s="5">
        <v>156108811.72510001</v>
      </c>
      <c r="F244" s="5">
        <v>0</v>
      </c>
      <c r="G244" s="5">
        <v>318226.08390000003</v>
      </c>
      <c r="H244" s="5">
        <v>52612908.846600004</v>
      </c>
      <c r="I244" s="6">
        <f t="shared" si="21"/>
        <v>209039946.65560001</v>
      </c>
      <c r="J244" s="11"/>
      <c r="K244" s="153"/>
      <c r="L244" s="156"/>
      <c r="M244" s="12">
        <v>20</v>
      </c>
      <c r="N244" s="5" t="s">
        <v>544</v>
      </c>
      <c r="O244" s="5">
        <v>106074658.85169999</v>
      </c>
      <c r="P244" s="5">
        <v>-2734288.18</v>
      </c>
      <c r="Q244" s="5">
        <v>216232.01740000001</v>
      </c>
      <c r="R244" s="5">
        <v>33855625.825000003</v>
      </c>
      <c r="S244" s="6">
        <f t="shared" si="22"/>
        <v>137412228.51409999</v>
      </c>
    </row>
    <row r="245" spans="1:19" ht="25" customHeight="1" x14ac:dyDescent="0.25">
      <c r="A245" s="156"/>
      <c r="B245" s="156"/>
      <c r="C245" s="1">
        <v>3</v>
      </c>
      <c r="D245" s="5" t="s">
        <v>285</v>
      </c>
      <c r="E245" s="5">
        <v>103300059.9989</v>
      </c>
      <c r="F245" s="5">
        <v>0</v>
      </c>
      <c r="G245" s="5">
        <v>210576.02830000001</v>
      </c>
      <c r="H245" s="5">
        <v>33824207.670299999</v>
      </c>
      <c r="I245" s="6">
        <f t="shared" si="21"/>
        <v>137334843.69749999</v>
      </c>
      <c r="J245" s="11"/>
      <c r="K245" s="153"/>
      <c r="L245" s="156"/>
      <c r="M245" s="12">
        <v>21</v>
      </c>
      <c r="N245" s="5" t="s">
        <v>648</v>
      </c>
      <c r="O245" s="5">
        <v>114768783.132</v>
      </c>
      <c r="P245" s="5">
        <v>-2734288.18</v>
      </c>
      <c r="Q245" s="5">
        <v>233954.8934</v>
      </c>
      <c r="R245" s="5">
        <v>35786003.105099998</v>
      </c>
      <c r="S245" s="6">
        <f t="shared" si="22"/>
        <v>148054452.95049998</v>
      </c>
    </row>
    <row r="246" spans="1:19" ht="25" customHeight="1" x14ac:dyDescent="0.25">
      <c r="A246" s="156"/>
      <c r="B246" s="156"/>
      <c r="C246" s="1">
        <v>4</v>
      </c>
      <c r="D246" s="5" t="s">
        <v>286</v>
      </c>
      <c r="E246" s="5">
        <v>106350455.34199999</v>
      </c>
      <c r="F246" s="5">
        <v>0</v>
      </c>
      <c r="G246" s="5">
        <v>216794.2254</v>
      </c>
      <c r="H246" s="5">
        <v>34948378.921700001</v>
      </c>
      <c r="I246" s="6">
        <f t="shared" si="21"/>
        <v>141515628.48909998</v>
      </c>
      <c r="J246" s="11"/>
      <c r="K246" s="153"/>
      <c r="L246" s="156"/>
      <c r="M246" s="12">
        <v>22</v>
      </c>
      <c r="N246" s="5" t="s">
        <v>649</v>
      </c>
      <c r="O246" s="5">
        <v>104171705.6568</v>
      </c>
      <c r="P246" s="5">
        <v>-2734288.18</v>
      </c>
      <c r="Q246" s="5">
        <v>212352.8683</v>
      </c>
      <c r="R246" s="5">
        <v>32548524.455400001</v>
      </c>
      <c r="S246" s="6">
        <f t="shared" si="22"/>
        <v>134198294.80050001</v>
      </c>
    </row>
    <row r="247" spans="1:19" ht="25" customHeight="1" x14ac:dyDescent="0.25">
      <c r="A247" s="156"/>
      <c r="B247" s="156"/>
      <c r="C247" s="1">
        <v>5</v>
      </c>
      <c r="D247" s="5" t="s">
        <v>287</v>
      </c>
      <c r="E247" s="5">
        <v>127338175.70370001</v>
      </c>
      <c r="F247" s="5">
        <v>0</v>
      </c>
      <c r="G247" s="5">
        <v>259577.46100000001</v>
      </c>
      <c r="H247" s="5">
        <v>38822829.213100001</v>
      </c>
      <c r="I247" s="6">
        <f t="shared" si="21"/>
        <v>166420582.37779999</v>
      </c>
      <c r="J247" s="11"/>
      <c r="K247" s="153"/>
      <c r="L247" s="156"/>
      <c r="M247" s="12">
        <v>23</v>
      </c>
      <c r="N247" s="5" t="s">
        <v>650</v>
      </c>
      <c r="O247" s="5">
        <v>128093730.5952</v>
      </c>
      <c r="P247" s="5">
        <v>-2734288.18</v>
      </c>
      <c r="Q247" s="5">
        <v>261117.6513</v>
      </c>
      <c r="R247" s="5">
        <v>39612638.475000001</v>
      </c>
      <c r="S247" s="6">
        <f t="shared" si="22"/>
        <v>165233198.5415</v>
      </c>
    </row>
    <row r="248" spans="1:19" ht="25" customHeight="1" x14ac:dyDescent="0.25">
      <c r="A248" s="156"/>
      <c r="B248" s="156"/>
      <c r="C248" s="1">
        <v>6</v>
      </c>
      <c r="D248" s="5" t="s">
        <v>288</v>
      </c>
      <c r="E248" s="5">
        <v>108232845.8061</v>
      </c>
      <c r="F248" s="5">
        <v>0</v>
      </c>
      <c r="G248" s="5">
        <v>220631.45759999999</v>
      </c>
      <c r="H248" s="5">
        <v>35468656.525700003</v>
      </c>
      <c r="I248" s="6">
        <f t="shared" si="21"/>
        <v>143922133.78939998</v>
      </c>
      <c r="J248" s="11"/>
      <c r="K248" s="153"/>
      <c r="L248" s="156"/>
      <c r="M248" s="12">
        <v>24</v>
      </c>
      <c r="N248" s="5" t="s">
        <v>867</v>
      </c>
      <c r="O248" s="5">
        <v>106223456.06370001</v>
      </c>
      <c r="P248" s="5">
        <v>-2734288.18</v>
      </c>
      <c r="Q248" s="5">
        <v>216535.3388</v>
      </c>
      <c r="R248" s="5">
        <v>33616471.1259</v>
      </c>
      <c r="S248" s="6">
        <f t="shared" si="22"/>
        <v>137322174.3484</v>
      </c>
    </row>
    <row r="249" spans="1:19" ht="25" customHeight="1" x14ac:dyDescent="0.25">
      <c r="A249" s="156"/>
      <c r="B249" s="156"/>
      <c r="C249" s="1">
        <v>7</v>
      </c>
      <c r="D249" s="5" t="s">
        <v>289</v>
      </c>
      <c r="E249" s="5">
        <v>108332396.52940001</v>
      </c>
      <c r="F249" s="5">
        <v>0</v>
      </c>
      <c r="G249" s="5">
        <v>220834.39060000001</v>
      </c>
      <c r="H249" s="5">
        <v>32964420.0966</v>
      </c>
      <c r="I249" s="6">
        <f t="shared" si="21"/>
        <v>141517651.01660001</v>
      </c>
      <c r="J249" s="11"/>
      <c r="K249" s="153"/>
      <c r="L249" s="156"/>
      <c r="M249" s="12">
        <v>25</v>
      </c>
      <c r="N249" s="5" t="s">
        <v>868</v>
      </c>
      <c r="O249" s="5">
        <v>139948081.5591</v>
      </c>
      <c r="P249" s="5">
        <v>-2734288.18</v>
      </c>
      <c r="Q249" s="5">
        <v>285282.61440000002</v>
      </c>
      <c r="R249" s="5">
        <v>35026010.158</v>
      </c>
      <c r="S249" s="6">
        <f t="shared" si="22"/>
        <v>172525086.15149999</v>
      </c>
    </row>
    <row r="250" spans="1:19" ht="25" customHeight="1" x14ac:dyDescent="0.25">
      <c r="A250" s="156"/>
      <c r="B250" s="156"/>
      <c r="C250" s="1">
        <v>8</v>
      </c>
      <c r="D250" s="5" t="s">
        <v>290</v>
      </c>
      <c r="E250" s="5">
        <v>125674611.42209999</v>
      </c>
      <c r="F250" s="5">
        <v>0</v>
      </c>
      <c r="G250" s="5">
        <v>256186.30360000001</v>
      </c>
      <c r="H250" s="5">
        <v>37082830.606799997</v>
      </c>
      <c r="I250" s="6">
        <f t="shared" si="21"/>
        <v>163013628.33249998</v>
      </c>
      <c r="J250" s="11"/>
      <c r="K250" s="153"/>
      <c r="L250" s="156"/>
      <c r="M250" s="12">
        <v>26</v>
      </c>
      <c r="N250" s="5" t="s">
        <v>651</v>
      </c>
      <c r="O250" s="5">
        <v>95791198.720699996</v>
      </c>
      <c r="P250" s="5">
        <v>-2734288.18</v>
      </c>
      <c r="Q250" s="5">
        <v>195269.2978</v>
      </c>
      <c r="R250" s="5">
        <v>30419358.842</v>
      </c>
      <c r="S250" s="6">
        <f t="shared" si="22"/>
        <v>123671538.6805</v>
      </c>
    </row>
    <row r="251" spans="1:19" ht="25" customHeight="1" x14ac:dyDescent="0.25">
      <c r="A251" s="156"/>
      <c r="B251" s="156"/>
      <c r="C251" s="1">
        <v>9</v>
      </c>
      <c r="D251" s="5" t="s">
        <v>291</v>
      </c>
      <c r="E251" s="5">
        <v>138320335.3326</v>
      </c>
      <c r="F251" s="5">
        <v>0</v>
      </c>
      <c r="G251" s="5">
        <v>281964.4718</v>
      </c>
      <c r="H251" s="5">
        <v>41216618.780199997</v>
      </c>
      <c r="I251" s="6">
        <f t="shared" si="21"/>
        <v>179818918.5846</v>
      </c>
      <c r="J251" s="11"/>
      <c r="K251" s="153"/>
      <c r="L251" s="156"/>
      <c r="M251" s="12">
        <v>27</v>
      </c>
      <c r="N251" s="5" t="s">
        <v>652</v>
      </c>
      <c r="O251" s="5">
        <v>115864022.2582</v>
      </c>
      <c r="P251" s="5">
        <v>-2734288.18</v>
      </c>
      <c r="Q251" s="5">
        <v>236187.52619999999</v>
      </c>
      <c r="R251" s="5">
        <v>34837874.060099997</v>
      </c>
      <c r="S251" s="6">
        <f t="shared" si="22"/>
        <v>148203795.6645</v>
      </c>
    </row>
    <row r="252" spans="1:19" ht="25" customHeight="1" x14ac:dyDescent="0.25">
      <c r="A252" s="156"/>
      <c r="B252" s="156"/>
      <c r="C252" s="1">
        <v>10</v>
      </c>
      <c r="D252" s="5" t="s">
        <v>292</v>
      </c>
      <c r="E252" s="5">
        <v>100648341.6911</v>
      </c>
      <c r="F252" s="5">
        <v>0</v>
      </c>
      <c r="G252" s="5">
        <v>205170.52989999999</v>
      </c>
      <c r="H252" s="5">
        <v>30967246.092099998</v>
      </c>
      <c r="I252" s="6">
        <f t="shared" si="21"/>
        <v>131820758.3131</v>
      </c>
      <c r="J252" s="11"/>
      <c r="K252" s="153"/>
      <c r="L252" s="156"/>
      <c r="M252" s="12">
        <v>28</v>
      </c>
      <c r="N252" s="5" t="s">
        <v>653</v>
      </c>
      <c r="O252" s="5">
        <v>116235523.43350001</v>
      </c>
      <c r="P252" s="5">
        <v>-2734288.18</v>
      </c>
      <c r="Q252" s="5">
        <v>236944.8273</v>
      </c>
      <c r="R252" s="5">
        <v>36187904.739399999</v>
      </c>
      <c r="S252" s="6">
        <f t="shared" si="22"/>
        <v>149926084.8202</v>
      </c>
    </row>
    <row r="253" spans="1:19" ht="25" customHeight="1" x14ac:dyDescent="0.25">
      <c r="A253" s="156"/>
      <c r="B253" s="156"/>
      <c r="C253" s="1">
        <v>11</v>
      </c>
      <c r="D253" s="5" t="s">
        <v>293</v>
      </c>
      <c r="E253" s="5">
        <v>172701329.71000001</v>
      </c>
      <c r="F253" s="5">
        <v>0</v>
      </c>
      <c r="G253" s="5">
        <v>352049.74800000002</v>
      </c>
      <c r="H253" s="5">
        <v>55112339.755999997</v>
      </c>
      <c r="I253" s="6">
        <f t="shared" si="21"/>
        <v>228165719.21399999</v>
      </c>
      <c r="J253" s="11"/>
      <c r="K253" s="153"/>
      <c r="L253" s="156"/>
      <c r="M253" s="12">
        <v>29</v>
      </c>
      <c r="N253" s="5" t="s">
        <v>654</v>
      </c>
      <c r="O253" s="5">
        <v>102429718.04350001</v>
      </c>
      <c r="P253" s="5">
        <v>-2734288.18</v>
      </c>
      <c r="Q253" s="5">
        <v>208801.84589999999</v>
      </c>
      <c r="R253" s="5">
        <v>32540515.255800001</v>
      </c>
      <c r="S253" s="6">
        <f t="shared" si="22"/>
        <v>132444746.96520001</v>
      </c>
    </row>
    <row r="254" spans="1:19" ht="25" customHeight="1" x14ac:dyDescent="0.25">
      <c r="A254" s="156"/>
      <c r="B254" s="156"/>
      <c r="C254" s="1">
        <v>12</v>
      </c>
      <c r="D254" s="5" t="s">
        <v>294</v>
      </c>
      <c r="E254" s="5">
        <v>177737143.90220001</v>
      </c>
      <c r="F254" s="5">
        <v>0</v>
      </c>
      <c r="G254" s="5">
        <v>362315.19949999999</v>
      </c>
      <c r="H254" s="5">
        <v>55397867.720600002</v>
      </c>
      <c r="I254" s="6">
        <f t="shared" si="21"/>
        <v>233497326.82230002</v>
      </c>
      <c r="J254" s="11"/>
      <c r="K254" s="154"/>
      <c r="L254" s="157"/>
      <c r="M254" s="12">
        <v>30</v>
      </c>
      <c r="N254" s="5" t="s">
        <v>655</v>
      </c>
      <c r="O254" s="5">
        <v>113960730.47920001</v>
      </c>
      <c r="P254" s="5">
        <v>-2734288.18</v>
      </c>
      <c r="Q254" s="5">
        <v>232307.68700000001</v>
      </c>
      <c r="R254" s="5">
        <v>36834807.788599998</v>
      </c>
      <c r="S254" s="6">
        <f t="shared" si="22"/>
        <v>148293557.7748</v>
      </c>
    </row>
    <row r="255" spans="1:19" ht="25" customHeight="1" x14ac:dyDescent="0.3">
      <c r="A255" s="156"/>
      <c r="B255" s="156"/>
      <c r="C255" s="1">
        <v>13</v>
      </c>
      <c r="D255" s="5" t="s">
        <v>295</v>
      </c>
      <c r="E255" s="5">
        <v>139311665.4558</v>
      </c>
      <c r="F255" s="5">
        <v>0</v>
      </c>
      <c r="G255" s="5">
        <v>283985.28720000002</v>
      </c>
      <c r="H255" s="5">
        <v>40023888.780400001</v>
      </c>
      <c r="I255" s="6">
        <f t="shared" si="21"/>
        <v>179619539.52340001</v>
      </c>
      <c r="J255" s="11"/>
      <c r="K255" s="18"/>
      <c r="L255" s="141" t="s">
        <v>841</v>
      </c>
      <c r="M255" s="142"/>
      <c r="N255" s="143"/>
      <c r="O255" s="14">
        <f>SUM(O225:O254)</f>
        <v>3247681215.3041997</v>
      </c>
      <c r="P255" s="14">
        <f t="shared" ref="P255:S255" si="28">SUM(P225:P254)</f>
        <v>-82028645.400000036</v>
      </c>
      <c r="Q255" s="14">
        <f t="shared" si="28"/>
        <v>6620362.1912000012</v>
      </c>
      <c r="R255" s="14">
        <f t="shared" si="28"/>
        <v>1002743928.9461</v>
      </c>
      <c r="S255" s="14">
        <f t="shared" si="28"/>
        <v>4175016861.0415001</v>
      </c>
    </row>
    <row r="256" spans="1:19" ht="25" customHeight="1" x14ac:dyDescent="0.25">
      <c r="A256" s="156"/>
      <c r="B256" s="156"/>
      <c r="C256" s="1">
        <v>14</v>
      </c>
      <c r="D256" s="5" t="s">
        <v>296</v>
      </c>
      <c r="E256" s="5">
        <v>132858082.01620001</v>
      </c>
      <c r="F256" s="5">
        <v>0</v>
      </c>
      <c r="G256" s="5">
        <v>270829.72889999999</v>
      </c>
      <c r="H256" s="5">
        <v>37711793.048900001</v>
      </c>
      <c r="I256" s="6">
        <f t="shared" si="21"/>
        <v>170840704.794</v>
      </c>
      <c r="J256" s="11"/>
      <c r="K256" s="152">
        <v>30</v>
      </c>
      <c r="L256" s="155" t="s">
        <v>54</v>
      </c>
      <c r="M256" s="12">
        <v>1</v>
      </c>
      <c r="N256" s="5" t="s">
        <v>656</v>
      </c>
      <c r="O256" s="5">
        <v>112159023.1981</v>
      </c>
      <c r="P256" s="5">
        <v>-2536017.62</v>
      </c>
      <c r="Q256" s="5">
        <v>228634.92670000001</v>
      </c>
      <c r="R256" s="5">
        <v>41555688.262400001</v>
      </c>
      <c r="S256" s="6">
        <f t="shared" si="22"/>
        <v>151407328.76719999</v>
      </c>
    </row>
    <row r="257" spans="1:19" ht="25" customHeight="1" x14ac:dyDescent="0.25">
      <c r="A257" s="156"/>
      <c r="B257" s="156"/>
      <c r="C257" s="1">
        <v>15</v>
      </c>
      <c r="D257" s="5" t="s">
        <v>297</v>
      </c>
      <c r="E257" s="5">
        <v>145003664.9348</v>
      </c>
      <c r="F257" s="5">
        <v>0</v>
      </c>
      <c r="G257" s="5">
        <v>295588.3651</v>
      </c>
      <c r="H257" s="5">
        <v>36230651.772699997</v>
      </c>
      <c r="I257" s="6">
        <f t="shared" si="21"/>
        <v>181529905.07260001</v>
      </c>
      <c r="J257" s="11"/>
      <c r="K257" s="153"/>
      <c r="L257" s="156"/>
      <c r="M257" s="12">
        <v>2</v>
      </c>
      <c r="N257" s="5" t="s">
        <v>657</v>
      </c>
      <c r="O257" s="5">
        <v>130250085.1628</v>
      </c>
      <c r="P257" s="5">
        <v>-2536017.62</v>
      </c>
      <c r="Q257" s="5">
        <v>265513.35619999998</v>
      </c>
      <c r="R257" s="5">
        <v>47737669.041599996</v>
      </c>
      <c r="S257" s="6">
        <f t="shared" si="22"/>
        <v>175717249.94059998</v>
      </c>
    </row>
    <row r="258" spans="1:19" ht="25" customHeight="1" x14ac:dyDescent="0.25">
      <c r="A258" s="156"/>
      <c r="B258" s="156"/>
      <c r="C258" s="1">
        <v>16</v>
      </c>
      <c r="D258" s="5" t="s">
        <v>298</v>
      </c>
      <c r="E258" s="5">
        <v>127198336.3044</v>
      </c>
      <c r="F258" s="5">
        <v>0</v>
      </c>
      <c r="G258" s="5">
        <v>259292.39989999999</v>
      </c>
      <c r="H258" s="5">
        <v>37754722.358599998</v>
      </c>
      <c r="I258" s="6">
        <f t="shared" si="21"/>
        <v>165212351.06290001</v>
      </c>
      <c r="J258" s="11"/>
      <c r="K258" s="153"/>
      <c r="L258" s="156"/>
      <c r="M258" s="12">
        <v>3</v>
      </c>
      <c r="N258" s="5" t="s">
        <v>658</v>
      </c>
      <c r="O258" s="5">
        <v>129743317.15719999</v>
      </c>
      <c r="P258" s="5">
        <v>-2536017.62</v>
      </c>
      <c r="Q258" s="5">
        <v>264480.31520000001</v>
      </c>
      <c r="R258" s="5">
        <v>44401276.777199998</v>
      </c>
      <c r="S258" s="6">
        <f t="shared" si="22"/>
        <v>171873056.62959999</v>
      </c>
    </row>
    <row r="259" spans="1:19" ht="25" customHeight="1" x14ac:dyDescent="0.25">
      <c r="A259" s="156"/>
      <c r="B259" s="156"/>
      <c r="C259" s="1">
        <v>17</v>
      </c>
      <c r="D259" s="5" t="s">
        <v>299</v>
      </c>
      <c r="E259" s="5">
        <v>104319907.6674</v>
      </c>
      <c r="F259" s="5">
        <v>0</v>
      </c>
      <c r="G259" s="5">
        <v>212654.97649999999</v>
      </c>
      <c r="H259" s="5">
        <v>33189718.880399998</v>
      </c>
      <c r="I259" s="6">
        <f t="shared" si="21"/>
        <v>137722281.52430001</v>
      </c>
      <c r="J259" s="11"/>
      <c r="K259" s="153"/>
      <c r="L259" s="156"/>
      <c r="M259" s="12">
        <v>4</v>
      </c>
      <c r="N259" s="5" t="s">
        <v>869</v>
      </c>
      <c r="O259" s="5">
        <v>139004699.32229999</v>
      </c>
      <c r="P259" s="5">
        <v>-2536017.62</v>
      </c>
      <c r="Q259" s="5">
        <v>283359.54019999999</v>
      </c>
      <c r="R259" s="5">
        <v>39683057.311300002</v>
      </c>
      <c r="S259" s="6">
        <f t="shared" si="22"/>
        <v>176435098.55379999</v>
      </c>
    </row>
    <row r="260" spans="1:19" ht="25" customHeight="1" x14ac:dyDescent="0.25">
      <c r="A260" s="157"/>
      <c r="B260" s="157"/>
      <c r="C260" s="1">
        <v>18</v>
      </c>
      <c r="D260" s="5" t="s">
        <v>300</v>
      </c>
      <c r="E260" s="5">
        <v>129815600.65270001</v>
      </c>
      <c r="F260" s="5">
        <v>0</v>
      </c>
      <c r="G260" s="5">
        <v>264627.6643</v>
      </c>
      <c r="H260" s="5">
        <v>35065873.8794</v>
      </c>
      <c r="I260" s="6">
        <f t="shared" si="21"/>
        <v>165146102.19639999</v>
      </c>
      <c r="J260" s="11"/>
      <c r="K260" s="153"/>
      <c r="L260" s="156"/>
      <c r="M260" s="12">
        <v>5</v>
      </c>
      <c r="N260" s="5" t="s">
        <v>659</v>
      </c>
      <c r="O260" s="5">
        <v>141034211.79929999</v>
      </c>
      <c r="P260" s="5">
        <v>-2536017.62</v>
      </c>
      <c r="Q260" s="5">
        <v>287496.6789</v>
      </c>
      <c r="R260" s="5">
        <v>53361248.426799998</v>
      </c>
      <c r="S260" s="6">
        <f t="shared" si="22"/>
        <v>192146939.28499997</v>
      </c>
    </row>
    <row r="261" spans="1:19" ht="25" customHeight="1" x14ac:dyDescent="0.3">
      <c r="A261" s="1"/>
      <c r="B261" s="141" t="s">
        <v>824</v>
      </c>
      <c r="C261" s="142"/>
      <c r="D261" s="143"/>
      <c r="E261" s="14">
        <f>SUM(E243:E260)</f>
        <v>2367614476.6096001</v>
      </c>
      <c r="F261" s="14">
        <f t="shared" ref="F261:I261" si="29">SUM(F243:F260)</f>
        <v>0</v>
      </c>
      <c r="G261" s="14">
        <f t="shared" si="29"/>
        <v>4826355.8905000007</v>
      </c>
      <c r="H261" s="14">
        <f t="shared" si="29"/>
        <v>714777585.54419994</v>
      </c>
      <c r="I261" s="14">
        <f t="shared" si="29"/>
        <v>3087218418.0443001</v>
      </c>
      <c r="J261" s="11"/>
      <c r="K261" s="153"/>
      <c r="L261" s="156"/>
      <c r="M261" s="12">
        <v>6</v>
      </c>
      <c r="N261" s="5" t="s">
        <v>660</v>
      </c>
      <c r="O261" s="5">
        <v>144954462.01339999</v>
      </c>
      <c r="P261" s="5">
        <v>-2536017.62</v>
      </c>
      <c r="Q261" s="5">
        <v>295488.06550000003</v>
      </c>
      <c r="R261" s="5">
        <v>55381328.741999999</v>
      </c>
      <c r="S261" s="6">
        <f t="shared" si="22"/>
        <v>198095261.20089996</v>
      </c>
    </row>
    <row r="262" spans="1:19" ht="25" customHeight="1" x14ac:dyDescent="0.25">
      <c r="A262" s="158">
        <v>13</v>
      </c>
      <c r="B262" s="155" t="s">
        <v>37</v>
      </c>
      <c r="C262" s="1">
        <v>1</v>
      </c>
      <c r="D262" s="5" t="s">
        <v>301</v>
      </c>
      <c r="E262" s="5">
        <v>152536093.0043</v>
      </c>
      <c r="F262" s="5">
        <v>0</v>
      </c>
      <c r="G262" s="5">
        <v>310943.13630000001</v>
      </c>
      <c r="H262" s="5">
        <v>49372496.6897</v>
      </c>
      <c r="I262" s="6">
        <f t="shared" si="21"/>
        <v>202219532.8303</v>
      </c>
      <c r="J262" s="11"/>
      <c r="K262" s="153"/>
      <c r="L262" s="156"/>
      <c r="M262" s="12">
        <v>7</v>
      </c>
      <c r="N262" s="5" t="s">
        <v>661</v>
      </c>
      <c r="O262" s="5">
        <v>157150979.98230001</v>
      </c>
      <c r="P262" s="5">
        <v>-2536017.62</v>
      </c>
      <c r="Q262" s="5">
        <v>320350.53230000002</v>
      </c>
      <c r="R262" s="5">
        <v>57271820.2082</v>
      </c>
      <c r="S262" s="6">
        <f t="shared" si="22"/>
        <v>212207133.10280001</v>
      </c>
    </row>
    <row r="263" spans="1:19" ht="25" customHeight="1" x14ac:dyDescent="0.25">
      <c r="A263" s="158"/>
      <c r="B263" s="156"/>
      <c r="C263" s="1">
        <v>2</v>
      </c>
      <c r="D263" s="5" t="s">
        <v>302</v>
      </c>
      <c r="E263" s="5">
        <v>116069659.3757</v>
      </c>
      <c r="F263" s="5">
        <v>0</v>
      </c>
      <c r="G263" s="5">
        <v>236606.71520000001</v>
      </c>
      <c r="H263" s="5">
        <v>36523498.005599998</v>
      </c>
      <c r="I263" s="6">
        <f t="shared" si="21"/>
        <v>152829764.09650001</v>
      </c>
      <c r="J263" s="11"/>
      <c r="K263" s="153"/>
      <c r="L263" s="156"/>
      <c r="M263" s="12">
        <v>8</v>
      </c>
      <c r="N263" s="5" t="s">
        <v>662</v>
      </c>
      <c r="O263" s="5">
        <v>115657354.0263</v>
      </c>
      <c r="P263" s="5">
        <v>-2536017.62</v>
      </c>
      <c r="Q263" s="5">
        <v>235766.2353</v>
      </c>
      <c r="R263" s="5">
        <v>43050284.994000003</v>
      </c>
      <c r="S263" s="6">
        <f t="shared" si="22"/>
        <v>156407387.6356</v>
      </c>
    </row>
    <row r="264" spans="1:19" ht="25" customHeight="1" x14ac:dyDescent="0.25">
      <c r="A264" s="158"/>
      <c r="B264" s="156"/>
      <c r="C264" s="1">
        <v>3</v>
      </c>
      <c r="D264" s="5" t="s">
        <v>303</v>
      </c>
      <c r="E264" s="5">
        <v>110670788.20810001</v>
      </c>
      <c r="F264" s="5">
        <v>0</v>
      </c>
      <c r="G264" s="5">
        <v>225601.17610000001</v>
      </c>
      <c r="H264" s="5">
        <v>31617703.085700002</v>
      </c>
      <c r="I264" s="6">
        <f t="shared" si="21"/>
        <v>142514092.46990001</v>
      </c>
      <c r="J264" s="11"/>
      <c r="K264" s="153"/>
      <c r="L264" s="156"/>
      <c r="M264" s="12">
        <v>9</v>
      </c>
      <c r="N264" s="5" t="s">
        <v>663</v>
      </c>
      <c r="O264" s="5">
        <v>137260870.84639999</v>
      </c>
      <c r="P264" s="5">
        <v>-2536017.62</v>
      </c>
      <c r="Q264" s="5">
        <v>279804.76510000002</v>
      </c>
      <c r="R264" s="5">
        <v>52117660.0097</v>
      </c>
      <c r="S264" s="6">
        <f t="shared" si="22"/>
        <v>187122318.00119999</v>
      </c>
    </row>
    <row r="265" spans="1:19" ht="25" customHeight="1" x14ac:dyDescent="0.25">
      <c r="A265" s="158"/>
      <c r="B265" s="156"/>
      <c r="C265" s="1">
        <v>4</v>
      </c>
      <c r="D265" s="5" t="s">
        <v>304</v>
      </c>
      <c r="E265" s="5">
        <v>114273596.99529999</v>
      </c>
      <c r="F265" s="5">
        <v>0</v>
      </c>
      <c r="G265" s="5">
        <v>232945.462</v>
      </c>
      <c r="H265" s="5">
        <v>35703516.153700002</v>
      </c>
      <c r="I265" s="6">
        <f t="shared" ref="I265:I328" si="30">SUM(E265:H265)</f>
        <v>150210058.611</v>
      </c>
      <c r="J265" s="11"/>
      <c r="K265" s="153"/>
      <c r="L265" s="156"/>
      <c r="M265" s="12">
        <v>10</v>
      </c>
      <c r="N265" s="5" t="s">
        <v>664</v>
      </c>
      <c r="O265" s="5">
        <v>143705824.3461</v>
      </c>
      <c r="P265" s="5">
        <v>-2536017.62</v>
      </c>
      <c r="Q265" s="5">
        <v>292942.73149999999</v>
      </c>
      <c r="R265" s="5">
        <v>53442301.5264</v>
      </c>
      <c r="S265" s="6">
        <f t="shared" ref="S265:S328" si="31">SUM(O265:R265)</f>
        <v>194905050.984</v>
      </c>
    </row>
    <row r="266" spans="1:19" ht="25" customHeight="1" x14ac:dyDescent="0.25">
      <c r="A266" s="158"/>
      <c r="B266" s="156"/>
      <c r="C266" s="1">
        <v>5</v>
      </c>
      <c r="D266" s="5" t="s">
        <v>305</v>
      </c>
      <c r="E266" s="5">
        <v>121038007.8188</v>
      </c>
      <c r="F266" s="5">
        <v>0</v>
      </c>
      <c r="G266" s="5">
        <v>246734.6385</v>
      </c>
      <c r="H266" s="5">
        <v>37891789.659900002</v>
      </c>
      <c r="I266" s="6">
        <f t="shared" si="30"/>
        <v>159176532.11720002</v>
      </c>
      <c r="J266" s="11"/>
      <c r="K266" s="153"/>
      <c r="L266" s="156"/>
      <c r="M266" s="12">
        <v>11</v>
      </c>
      <c r="N266" s="5" t="s">
        <v>849</v>
      </c>
      <c r="O266" s="5">
        <v>103933195.11049999</v>
      </c>
      <c r="P266" s="5">
        <v>-2536017.62</v>
      </c>
      <c r="Q266" s="5">
        <v>211866.6672</v>
      </c>
      <c r="R266" s="5">
        <v>39057298.549000002</v>
      </c>
      <c r="S266" s="6">
        <f t="shared" si="31"/>
        <v>140666342.7067</v>
      </c>
    </row>
    <row r="267" spans="1:19" ht="25" customHeight="1" x14ac:dyDescent="0.25">
      <c r="A267" s="158"/>
      <c r="B267" s="156"/>
      <c r="C267" s="1">
        <v>6</v>
      </c>
      <c r="D267" s="5" t="s">
        <v>306</v>
      </c>
      <c r="E267" s="5">
        <v>123387145.4893</v>
      </c>
      <c r="F267" s="5">
        <v>0</v>
      </c>
      <c r="G267" s="5">
        <v>251523.3296</v>
      </c>
      <c r="H267" s="5">
        <v>39062334.176899999</v>
      </c>
      <c r="I267" s="6">
        <f t="shared" si="30"/>
        <v>162701002.99580002</v>
      </c>
      <c r="J267" s="11"/>
      <c r="K267" s="153"/>
      <c r="L267" s="156"/>
      <c r="M267" s="12">
        <v>12</v>
      </c>
      <c r="N267" s="5" t="s">
        <v>665</v>
      </c>
      <c r="O267" s="5">
        <v>108389891.44660001</v>
      </c>
      <c r="P267" s="5">
        <v>-2536017.62</v>
      </c>
      <c r="Q267" s="5">
        <v>220951.59340000001</v>
      </c>
      <c r="R267" s="5">
        <v>38906164.953100003</v>
      </c>
      <c r="S267" s="6">
        <f t="shared" si="31"/>
        <v>144980990.37310001</v>
      </c>
    </row>
    <row r="268" spans="1:19" ht="25" customHeight="1" x14ac:dyDescent="0.25">
      <c r="A268" s="158"/>
      <c r="B268" s="156"/>
      <c r="C268" s="1">
        <v>7</v>
      </c>
      <c r="D268" s="5" t="s">
        <v>307</v>
      </c>
      <c r="E268" s="5">
        <v>101671774.06110001</v>
      </c>
      <c r="F268" s="5">
        <v>0</v>
      </c>
      <c r="G268" s="5">
        <v>207256.7855</v>
      </c>
      <c r="H268" s="5">
        <v>32173781.811799999</v>
      </c>
      <c r="I268" s="6">
        <f t="shared" si="30"/>
        <v>134052812.65840001</v>
      </c>
      <c r="J268" s="11"/>
      <c r="K268" s="153"/>
      <c r="L268" s="156"/>
      <c r="M268" s="12">
        <v>13</v>
      </c>
      <c r="N268" s="5" t="s">
        <v>870</v>
      </c>
      <c r="O268" s="5">
        <v>106254955.68440001</v>
      </c>
      <c r="P268" s="5">
        <v>-2536017.62</v>
      </c>
      <c r="Q268" s="5">
        <v>216599.55050000001</v>
      </c>
      <c r="R268" s="5">
        <v>39079884.491800003</v>
      </c>
      <c r="S268" s="6">
        <f t="shared" si="31"/>
        <v>143015422.1067</v>
      </c>
    </row>
    <row r="269" spans="1:19" ht="25" customHeight="1" x14ac:dyDescent="0.25">
      <c r="A269" s="158"/>
      <c r="B269" s="156"/>
      <c r="C269" s="1">
        <v>8</v>
      </c>
      <c r="D269" s="5" t="s">
        <v>308</v>
      </c>
      <c r="E269" s="5">
        <v>125251492.2858</v>
      </c>
      <c r="F269" s="5">
        <v>0</v>
      </c>
      <c r="G269" s="5">
        <v>255323.77989999999</v>
      </c>
      <c r="H269" s="5">
        <v>37398182.690499999</v>
      </c>
      <c r="I269" s="6">
        <f t="shared" si="30"/>
        <v>162904998.75619999</v>
      </c>
      <c r="J269" s="11"/>
      <c r="K269" s="153"/>
      <c r="L269" s="156"/>
      <c r="M269" s="12">
        <v>14</v>
      </c>
      <c r="N269" s="5" t="s">
        <v>666</v>
      </c>
      <c r="O269" s="5">
        <v>157816656.26280001</v>
      </c>
      <c r="P269" s="5">
        <v>-2536017.62</v>
      </c>
      <c r="Q269" s="5">
        <v>321707.5061</v>
      </c>
      <c r="R269" s="5">
        <v>53075239.9102</v>
      </c>
      <c r="S269" s="6">
        <f t="shared" si="31"/>
        <v>208677586.0591</v>
      </c>
    </row>
    <row r="270" spans="1:19" ht="25" customHeight="1" x14ac:dyDescent="0.25">
      <c r="A270" s="158"/>
      <c r="B270" s="156"/>
      <c r="C270" s="1">
        <v>9</v>
      </c>
      <c r="D270" s="5" t="s">
        <v>309</v>
      </c>
      <c r="E270" s="5">
        <v>134014118.2472</v>
      </c>
      <c r="F270" s="5">
        <v>0</v>
      </c>
      <c r="G270" s="5">
        <v>273186.29590000003</v>
      </c>
      <c r="H270" s="5">
        <v>42387193.193800002</v>
      </c>
      <c r="I270" s="6">
        <f t="shared" si="30"/>
        <v>176674497.7369</v>
      </c>
      <c r="J270" s="11"/>
      <c r="K270" s="153"/>
      <c r="L270" s="156"/>
      <c r="M270" s="12">
        <v>15</v>
      </c>
      <c r="N270" s="5" t="s">
        <v>871</v>
      </c>
      <c r="O270" s="5">
        <v>107616215.8961</v>
      </c>
      <c r="P270" s="5">
        <v>-2536017.62</v>
      </c>
      <c r="Q270" s="5">
        <v>219374.46429999999</v>
      </c>
      <c r="R270" s="5">
        <v>40278461.207199998</v>
      </c>
      <c r="S270" s="6">
        <f t="shared" si="31"/>
        <v>145578033.94760001</v>
      </c>
    </row>
    <row r="271" spans="1:19" ht="25" customHeight="1" x14ac:dyDescent="0.25">
      <c r="A271" s="158"/>
      <c r="B271" s="156"/>
      <c r="C271" s="1">
        <v>10</v>
      </c>
      <c r="D271" s="5" t="s">
        <v>310</v>
      </c>
      <c r="E271" s="5">
        <v>117023754.92910001</v>
      </c>
      <c r="F271" s="5">
        <v>0</v>
      </c>
      <c r="G271" s="5">
        <v>238551.62849999999</v>
      </c>
      <c r="H271" s="5">
        <v>36456380.913199998</v>
      </c>
      <c r="I271" s="6">
        <f t="shared" si="30"/>
        <v>153718687.47080001</v>
      </c>
      <c r="J271" s="11"/>
      <c r="K271" s="153"/>
      <c r="L271" s="156"/>
      <c r="M271" s="12">
        <v>16</v>
      </c>
      <c r="N271" s="5" t="s">
        <v>667</v>
      </c>
      <c r="O271" s="5">
        <v>112927943.3436</v>
      </c>
      <c r="P271" s="5">
        <v>-2536017.62</v>
      </c>
      <c r="Q271" s="5">
        <v>230202.36189999999</v>
      </c>
      <c r="R271" s="5">
        <v>40625019.272600003</v>
      </c>
      <c r="S271" s="6">
        <f t="shared" si="31"/>
        <v>151247147.3581</v>
      </c>
    </row>
    <row r="272" spans="1:19" ht="25" customHeight="1" x14ac:dyDescent="0.25">
      <c r="A272" s="158"/>
      <c r="B272" s="156"/>
      <c r="C272" s="1">
        <v>11</v>
      </c>
      <c r="D272" s="5" t="s">
        <v>311</v>
      </c>
      <c r="E272" s="5">
        <v>125410248.54899999</v>
      </c>
      <c r="F272" s="5">
        <v>0</v>
      </c>
      <c r="G272" s="5">
        <v>255647.40280000001</v>
      </c>
      <c r="H272" s="5">
        <v>38144800.274300002</v>
      </c>
      <c r="I272" s="6">
        <f t="shared" si="30"/>
        <v>163810696.2261</v>
      </c>
      <c r="J272" s="11"/>
      <c r="K272" s="153"/>
      <c r="L272" s="156"/>
      <c r="M272" s="12">
        <v>17</v>
      </c>
      <c r="N272" s="5" t="s">
        <v>668</v>
      </c>
      <c r="O272" s="5">
        <v>147542262.63699999</v>
      </c>
      <c r="P272" s="5">
        <v>-2536017.62</v>
      </c>
      <c r="Q272" s="5">
        <v>300763.2684</v>
      </c>
      <c r="R272" s="5">
        <v>51387221.009099998</v>
      </c>
      <c r="S272" s="6">
        <f t="shared" si="31"/>
        <v>196694229.29449999</v>
      </c>
    </row>
    <row r="273" spans="1:19" ht="25" customHeight="1" x14ac:dyDescent="0.25">
      <c r="A273" s="158"/>
      <c r="B273" s="156"/>
      <c r="C273" s="1">
        <v>12</v>
      </c>
      <c r="D273" s="5" t="s">
        <v>312</v>
      </c>
      <c r="E273" s="5">
        <v>88007931.975899994</v>
      </c>
      <c r="F273" s="5">
        <v>0</v>
      </c>
      <c r="G273" s="5">
        <v>179403.19469999999</v>
      </c>
      <c r="H273" s="5">
        <v>28140829.460900001</v>
      </c>
      <c r="I273" s="6">
        <f t="shared" si="30"/>
        <v>116328164.63150001</v>
      </c>
      <c r="J273" s="11"/>
      <c r="K273" s="153"/>
      <c r="L273" s="156"/>
      <c r="M273" s="12">
        <v>18</v>
      </c>
      <c r="N273" s="5" t="s">
        <v>669</v>
      </c>
      <c r="O273" s="5">
        <v>127576133.34100001</v>
      </c>
      <c r="P273" s="5">
        <v>-2536017.62</v>
      </c>
      <c r="Q273" s="5">
        <v>260062.535</v>
      </c>
      <c r="R273" s="5">
        <v>41113500.3543</v>
      </c>
      <c r="S273" s="6">
        <f t="shared" si="31"/>
        <v>166413678.6103</v>
      </c>
    </row>
    <row r="274" spans="1:19" ht="25" customHeight="1" x14ac:dyDescent="0.25">
      <c r="A274" s="158"/>
      <c r="B274" s="156"/>
      <c r="C274" s="1">
        <v>13</v>
      </c>
      <c r="D274" s="5" t="s">
        <v>313</v>
      </c>
      <c r="E274" s="5">
        <v>111544115.0556</v>
      </c>
      <c r="F274" s="5">
        <v>0</v>
      </c>
      <c r="G274" s="5">
        <v>227381.44330000001</v>
      </c>
      <c r="H274" s="5">
        <v>34998226.039700001</v>
      </c>
      <c r="I274" s="6">
        <f t="shared" si="30"/>
        <v>146769722.5386</v>
      </c>
      <c r="J274" s="11"/>
      <c r="K274" s="153"/>
      <c r="L274" s="156"/>
      <c r="M274" s="12">
        <v>19</v>
      </c>
      <c r="N274" s="5" t="s">
        <v>670</v>
      </c>
      <c r="O274" s="5">
        <v>117116755.70020001</v>
      </c>
      <c r="P274" s="5">
        <v>-2536017.62</v>
      </c>
      <c r="Q274" s="5">
        <v>238741.2095</v>
      </c>
      <c r="R274" s="5">
        <v>39057378.641000003</v>
      </c>
      <c r="S274" s="6">
        <f t="shared" si="31"/>
        <v>153876857.9307</v>
      </c>
    </row>
    <row r="275" spans="1:19" ht="25" customHeight="1" x14ac:dyDescent="0.25">
      <c r="A275" s="158"/>
      <c r="B275" s="156"/>
      <c r="C275" s="1">
        <v>14</v>
      </c>
      <c r="D275" s="5" t="s">
        <v>314</v>
      </c>
      <c r="E275" s="5">
        <v>108848890.2119</v>
      </c>
      <c r="F275" s="5">
        <v>0</v>
      </c>
      <c r="G275" s="5">
        <v>221887.2573</v>
      </c>
      <c r="H275" s="5">
        <v>33765209.766099997</v>
      </c>
      <c r="I275" s="6">
        <f t="shared" si="30"/>
        <v>142835987.2353</v>
      </c>
      <c r="J275" s="11"/>
      <c r="K275" s="153"/>
      <c r="L275" s="156"/>
      <c r="M275" s="12">
        <v>20</v>
      </c>
      <c r="N275" s="5" t="s">
        <v>872</v>
      </c>
      <c r="O275" s="5">
        <v>105749752.3092</v>
      </c>
      <c r="P275" s="5">
        <v>-2536017.62</v>
      </c>
      <c r="Q275" s="5">
        <v>215569.69899999999</v>
      </c>
      <c r="R275" s="5">
        <v>37357746.4005</v>
      </c>
      <c r="S275" s="6">
        <f t="shared" si="31"/>
        <v>140787050.78869998</v>
      </c>
    </row>
    <row r="276" spans="1:19" ht="25" customHeight="1" x14ac:dyDescent="0.25">
      <c r="A276" s="158"/>
      <c r="B276" s="156"/>
      <c r="C276" s="1">
        <v>15</v>
      </c>
      <c r="D276" s="5" t="s">
        <v>315</v>
      </c>
      <c r="E276" s="5">
        <v>116741903.01350001</v>
      </c>
      <c r="F276" s="5">
        <v>0</v>
      </c>
      <c r="G276" s="5">
        <v>237977.07639999999</v>
      </c>
      <c r="H276" s="5">
        <v>36387581.888899997</v>
      </c>
      <c r="I276" s="6">
        <f t="shared" si="30"/>
        <v>153367461.9788</v>
      </c>
      <c r="J276" s="11"/>
      <c r="K276" s="153"/>
      <c r="L276" s="156"/>
      <c r="M276" s="12">
        <v>21</v>
      </c>
      <c r="N276" s="5" t="s">
        <v>671</v>
      </c>
      <c r="O276" s="5">
        <v>130600321.28399999</v>
      </c>
      <c r="P276" s="5">
        <v>-2536017.62</v>
      </c>
      <c r="Q276" s="5">
        <v>266227.30859999999</v>
      </c>
      <c r="R276" s="5">
        <v>46907755.782300003</v>
      </c>
      <c r="S276" s="6">
        <f t="shared" si="31"/>
        <v>175238286.75489998</v>
      </c>
    </row>
    <row r="277" spans="1:19" ht="25" customHeight="1" x14ac:dyDescent="0.25">
      <c r="A277" s="158"/>
      <c r="B277" s="157"/>
      <c r="C277" s="1">
        <v>16</v>
      </c>
      <c r="D277" s="5" t="s">
        <v>316</v>
      </c>
      <c r="E277" s="5">
        <v>113482235.2059</v>
      </c>
      <c r="F277" s="5">
        <v>0</v>
      </c>
      <c r="G277" s="5">
        <v>231332.27970000001</v>
      </c>
      <c r="H277" s="5">
        <v>35403571.629900001</v>
      </c>
      <c r="I277" s="6">
        <f t="shared" si="30"/>
        <v>149117139.1155</v>
      </c>
      <c r="J277" s="11"/>
      <c r="K277" s="153"/>
      <c r="L277" s="156"/>
      <c r="M277" s="12">
        <v>22</v>
      </c>
      <c r="N277" s="5" t="s">
        <v>873</v>
      </c>
      <c r="O277" s="5">
        <v>120970458.10529999</v>
      </c>
      <c r="P277" s="5">
        <v>-2536017.62</v>
      </c>
      <c r="Q277" s="5">
        <v>246596.93919999999</v>
      </c>
      <c r="R277" s="5">
        <v>42659676.331</v>
      </c>
      <c r="S277" s="6">
        <f t="shared" si="31"/>
        <v>161340713.75549999</v>
      </c>
    </row>
    <row r="278" spans="1:19" ht="25" customHeight="1" x14ac:dyDescent="0.3">
      <c r="A278" s="1"/>
      <c r="B278" s="141" t="s">
        <v>825</v>
      </c>
      <c r="C278" s="142"/>
      <c r="D278" s="143"/>
      <c r="E278" s="14">
        <f>SUM(E262:E277)</f>
        <v>1879971754.4264998</v>
      </c>
      <c r="F278" s="14">
        <f t="shared" ref="F278:I278" si="32">SUM(F262:F277)</f>
        <v>0</v>
      </c>
      <c r="G278" s="14">
        <f t="shared" si="32"/>
        <v>3832301.6017</v>
      </c>
      <c r="H278" s="14">
        <f t="shared" si="32"/>
        <v>585427095.44059992</v>
      </c>
      <c r="I278" s="14">
        <f t="shared" si="32"/>
        <v>2469231151.4687996</v>
      </c>
      <c r="J278" s="11"/>
      <c r="K278" s="153"/>
      <c r="L278" s="156"/>
      <c r="M278" s="12">
        <v>23</v>
      </c>
      <c r="N278" s="5" t="s">
        <v>874</v>
      </c>
      <c r="O278" s="5">
        <v>125234813.51369999</v>
      </c>
      <c r="P278" s="5">
        <v>-2536017.62</v>
      </c>
      <c r="Q278" s="5">
        <v>255289.78039999999</v>
      </c>
      <c r="R278" s="5">
        <v>46725386.3081</v>
      </c>
      <c r="S278" s="6">
        <f t="shared" si="31"/>
        <v>169679471.98219997</v>
      </c>
    </row>
    <row r="279" spans="1:19" ht="25" customHeight="1" x14ac:dyDescent="0.25">
      <c r="A279" s="158">
        <v>14</v>
      </c>
      <c r="B279" s="155" t="s">
        <v>38</v>
      </c>
      <c r="C279" s="1">
        <v>1</v>
      </c>
      <c r="D279" s="5" t="s">
        <v>317</v>
      </c>
      <c r="E279" s="5">
        <v>142156042.11930001</v>
      </c>
      <c r="F279" s="5">
        <v>0</v>
      </c>
      <c r="G279" s="5">
        <v>289783.51760000002</v>
      </c>
      <c r="H279" s="5">
        <v>43022383.297200002</v>
      </c>
      <c r="I279" s="6">
        <f t="shared" si="30"/>
        <v>185468208.9341</v>
      </c>
      <c r="J279" s="11"/>
      <c r="K279" s="153"/>
      <c r="L279" s="156"/>
      <c r="M279" s="12">
        <v>24</v>
      </c>
      <c r="N279" s="5" t="s">
        <v>875</v>
      </c>
      <c r="O279" s="5">
        <v>107210133.4772</v>
      </c>
      <c r="P279" s="5">
        <v>-2536017.62</v>
      </c>
      <c r="Q279" s="5">
        <v>218546.6698</v>
      </c>
      <c r="R279" s="5">
        <v>38883979.470299996</v>
      </c>
      <c r="S279" s="6">
        <f t="shared" si="31"/>
        <v>143776641.9973</v>
      </c>
    </row>
    <row r="280" spans="1:19" ht="25" customHeight="1" x14ac:dyDescent="0.25">
      <c r="A280" s="158"/>
      <c r="B280" s="156"/>
      <c r="C280" s="1">
        <v>2</v>
      </c>
      <c r="D280" s="5" t="s">
        <v>318</v>
      </c>
      <c r="E280" s="5">
        <v>119776681.8283</v>
      </c>
      <c r="F280" s="5">
        <v>0</v>
      </c>
      <c r="G280" s="5">
        <v>244163.43950000001</v>
      </c>
      <c r="H280" s="5">
        <v>37863577.762999997</v>
      </c>
      <c r="I280" s="6">
        <f t="shared" si="30"/>
        <v>157884423.03079998</v>
      </c>
      <c r="J280" s="11"/>
      <c r="K280" s="153"/>
      <c r="L280" s="156"/>
      <c r="M280" s="12">
        <v>25</v>
      </c>
      <c r="N280" s="5" t="s">
        <v>672</v>
      </c>
      <c r="O280" s="5">
        <v>98107830.984699994</v>
      </c>
      <c r="P280" s="5">
        <v>-2536017.62</v>
      </c>
      <c r="Q280" s="5">
        <v>199991.72700000001</v>
      </c>
      <c r="R280" s="5">
        <v>36030221.571999997</v>
      </c>
      <c r="S280" s="6">
        <f t="shared" si="31"/>
        <v>131802026.66369998</v>
      </c>
    </row>
    <row r="281" spans="1:19" ht="25" customHeight="1" x14ac:dyDescent="0.25">
      <c r="A281" s="158"/>
      <c r="B281" s="156"/>
      <c r="C281" s="1">
        <v>3</v>
      </c>
      <c r="D281" s="5" t="s">
        <v>319</v>
      </c>
      <c r="E281" s="5">
        <v>162130433.891</v>
      </c>
      <c r="F281" s="5">
        <v>0</v>
      </c>
      <c r="G281" s="5">
        <v>330501.09399999998</v>
      </c>
      <c r="H281" s="5">
        <v>49506230.8081</v>
      </c>
      <c r="I281" s="6">
        <f t="shared" si="30"/>
        <v>211967165.7931</v>
      </c>
      <c r="J281" s="11"/>
      <c r="K281" s="153"/>
      <c r="L281" s="156"/>
      <c r="M281" s="12">
        <v>26</v>
      </c>
      <c r="N281" s="5" t="s">
        <v>673</v>
      </c>
      <c r="O281" s="5">
        <v>130047517.9877</v>
      </c>
      <c r="P281" s="5">
        <v>-2536017.62</v>
      </c>
      <c r="Q281" s="5">
        <v>265100.4252</v>
      </c>
      <c r="R281" s="5">
        <v>47046154.750799999</v>
      </c>
      <c r="S281" s="6">
        <f t="shared" si="31"/>
        <v>174822755.54369998</v>
      </c>
    </row>
    <row r="282" spans="1:19" ht="25" customHeight="1" x14ac:dyDescent="0.25">
      <c r="A282" s="158"/>
      <c r="B282" s="156"/>
      <c r="C282" s="1">
        <v>4</v>
      </c>
      <c r="D282" s="5" t="s">
        <v>320</v>
      </c>
      <c r="E282" s="5">
        <v>152408563.59060001</v>
      </c>
      <c r="F282" s="5">
        <v>0</v>
      </c>
      <c r="G282" s="5">
        <v>310683.16899999999</v>
      </c>
      <c r="H282" s="5">
        <v>46764121.151799999</v>
      </c>
      <c r="I282" s="6">
        <f t="shared" si="30"/>
        <v>199483367.91140002</v>
      </c>
      <c r="J282" s="11"/>
      <c r="K282" s="153"/>
      <c r="L282" s="156"/>
      <c r="M282" s="12">
        <v>27</v>
      </c>
      <c r="N282" s="5" t="s">
        <v>876</v>
      </c>
      <c r="O282" s="5">
        <v>141690405.64230001</v>
      </c>
      <c r="P282" s="5">
        <v>-2536017.62</v>
      </c>
      <c r="Q282" s="5">
        <v>288834.32280000002</v>
      </c>
      <c r="R282" s="5">
        <v>52038609.210000001</v>
      </c>
      <c r="S282" s="6">
        <f t="shared" si="31"/>
        <v>191481831.55510002</v>
      </c>
    </row>
    <row r="283" spans="1:19" ht="25" customHeight="1" x14ac:dyDescent="0.25">
      <c r="A283" s="158"/>
      <c r="B283" s="156"/>
      <c r="C283" s="1">
        <v>5</v>
      </c>
      <c r="D283" s="5" t="s">
        <v>321</v>
      </c>
      <c r="E283" s="5">
        <v>147361529.2103</v>
      </c>
      <c r="F283" s="5">
        <v>0</v>
      </c>
      <c r="G283" s="5">
        <v>300394.84539999999</v>
      </c>
      <c r="H283" s="5">
        <v>43069557.482699998</v>
      </c>
      <c r="I283" s="6">
        <f t="shared" si="30"/>
        <v>190731481.53839999</v>
      </c>
      <c r="J283" s="11"/>
      <c r="K283" s="153"/>
      <c r="L283" s="156"/>
      <c r="M283" s="12">
        <v>28</v>
      </c>
      <c r="N283" s="5" t="s">
        <v>674</v>
      </c>
      <c r="O283" s="5">
        <v>108521379.98270001</v>
      </c>
      <c r="P283" s="5">
        <v>-2536017.62</v>
      </c>
      <c r="Q283" s="5">
        <v>221219.63130000001</v>
      </c>
      <c r="R283" s="5">
        <v>39174393.046700001</v>
      </c>
      <c r="S283" s="6">
        <f t="shared" si="31"/>
        <v>145380975.04070002</v>
      </c>
    </row>
    <row r="284" spans="1:19" ht="25" customHeight="1" x14ac:dyDescent="0.25">
      <c r="A284" s="158"/>
      <c r="B284" s="156"/>
      <c r="C284" s="1">
        <v>6</v>
      </c>
      <c r="D284" s="5" t="s">
        <v>322</v>
      </c>
      <c r="E284" s="5">
        <v>141683436.0934</v>
      </c>
      <c r="F284" s="5">
        <v>0</v>
      </c>
      <c r="G284" s="5">
        <v>288820.11540000001</v>
      </c>
      <c r="H284" s="5">
        <v>40746489.147799999</v>
      </c>
      <c r="I284" s="6">
        <f t="shared" si="30"/>
        <v>182718745.35659999</v>
      </c>
      <c r="J284" s="11"/>
      <c r="K284" s="153"/>
      <c r="L284" s="156"/>
      <c r="M284" s="12">
        <v>29</v>
      </c>
      <c r="N284" s="5" t="s">
        <v>675</v>
      </c>
      <c r="O284" s="5">
        <v>130509536.0361</v>
      </c>
      <c r="P284" s="5">
        <v>-2536017.62</v>
      </c>
      <c r="Q284" s="5">
        <v>266042.2439</v>
      </c>
      <c r="R284" s="5">
        <v>42873602.0515</v>
      </c>
      <c r="S284" s="6">
        <f t="shared" si="31"/>
        <v>171113162.71149999</v>
      </c>
    </row>
    <row r="285" spans="1:19" ht="25" customHeight="1" x14ac:dyDescent="0.25">
      <c r="A285" s="158"/>
      <c r="B285" s="156"/>
      <c r="C285" s="1">
        <v>7</v>
      </c>
      <c r="D285" s="5" t="s">
        <v>323</v>
      </c>
      <c r="E285" s="5">
        <v>143055769.85519999</v>
      </c>
      <c r="F285" s="5">
        <v>0</v>
      </c>
      <c r="G285" s="5">
        <v>291617.60259999998</v>
      </c>
      <c r="H285" s="5">
        <v>43912525.737300001</v>
      </c>
      <c r="I285" s="6">
        <f t="shared" si="30"/>
        <v>187259913.19510001</v>
      </c>
      <c r="J285" s="11"/>
      <c r="K285" s="153"/>
      <c r="L285" s="156"/>
      <c r="M285" s="12">
        <v>30</v>
      </c>
      <c r="N285" s="5" t="s">
        <v>877</v>
      </c>
      <c r="O285" s="5">
        <v>110193594.7366</v>
      </c>
      <c r="P285" s="5">
        <v>-2536017.62</v>
      </c>
      <c r="Q285" s="5">
        <v>224628.42249999999</v>
      </c>
      <c r="R285" s="5">
        <v>40728578.222999997</v>
      </c>
      <c r="S285" s="6">
        <f t="shared" si="31"/>
        <v>148610783.76209998</v>
      </c>
    </row>
    <row r="286" spans="1:19" ht="25" customHeight="1" x14ac:dyDescent="0.25">
      <c r="A286" s="158"/>
      <c r="B286" s="156"/>
      <c r="C286" s="1">
        <v>8</v>
      </c>
      <c r="D286" s="5" t="s">
        <v>324</v>
      </c>
      <c r="E286" s="5">
        <v>154831731.41299999</v>
      </c>
      <c r="F286" s="5">
        <v>0</v>
      </c>
      <c r="G286" s="5">
        <v>315622.76980000001</v>
      </c>
      <c r="H286" s="5">
        <v>47931782.356899999</v>
      </c>
      <c r="I286" s="6">
        <f t="shared" si="30"/>
        <v>203079136.5397</v>
      </c>
      <c r="J286" s="11"/>
      <c r="K286" s="153"/>
      <c r="L286" s="156"/>
      <c r="M286" s="12">
        <v>31</v>
      </c>
      <c r="N286" s="5" t="s">
        <v>676</v>
      </c>
      <c r="O286" s="5">
        <v>110674639.0099</v>
      </c>
      <c r="P286" s="5">
        <v>-2536017.62</v>
      </c>
      <c r="Q286" s="5">
        <v>225609.02600000001</v>
      </c>
      <c r="R286" s="5">
        <v>41720918.049500003</v>
      </c>
      <c r="S286" s="6">
        <f t="shared" si="31"/>
        <v>150085148.46539998</v>
      </c>
    </row>
    <row r="287" spans="1:19" ht="25" customHeight="1" x14ac:dyDescent="0.25">
      <c r="A287" s="158"/>
      <c r="B287" s="156"/>
      <c r="C287" s="1">
        <v>9</v>
      </c>
      <c r="D287" s="5" t="s">
        <v>325</v>
      </c>
      <c r="E287" s="5">
        <v>140885471.53510001</v>
      </c>
      <c r="F287" s="5">
        <v>0</v>
      </c>
      <c r="G287" s="5">
        <v>287193.47350000002</v>
      </c>
      <c r="H287" s="5">
        <v>38953229.364299998</v>
      </c>
      <c r="I287" s="6">
        <f t="shared" si="30"/>
        <v>180125894.37290001</v>
      </c>
      <c r="J287" s="11"/>
      <c r="K287" s="153"/>
      <c r="L287" s="156"/>
      <c r="M287" s="12">
        <v>32</v>
      </c>
      <c r="N287" s="5" t="s">
        <v>677</v>
      </c>
      <c r="O287" s="5">
        <v>110137210.4339</v>
      </c>
      <c r="P287" s="5">
        <v>-2536017.62</v>
      </c>
      <c r="Q287" s="5">
        <v>224513.48379999999</v>
      </c>
      <c r="R287" s="5">
        <v>39637484.965700001</v>
      </c>
      <c r="S287" s="6">
        <f t="shared" si="31"/>
        <v>147463191.26339999</v>
      </c>
    </row>
    <row r="288" spans="1:19" ht="25" customHeight="1" x14ac:dyDescent="0.25">
      <c r="A288" s="158"/>
      <c r="B288" s="156"/>
      <c r="C288" s="1">
        <v>10</v>
      </c>
      <c r="D288" s="5" t="s">
        <v>326</v>
      </c>
      <c r="E288" s="5">
        <v>131751515.4893</v>
      </c>
      <c r="F288" s="5">
        <v>0</v>
      </c>
      <c r="G288" s="5">
        <v>268574.00530000002</v>
      </c>
      <c r="H288" s="5">
        <v>39040289.363600001</v>
      </c>
      <c r="I288" s="6">
        <f t="shared" si="30"/>
        <v>171060378.85820001</v>
      </c>
      <c r="J288" s="11"/>
      <c r="K288" s="154"/>
      <c r="L288" s="157"/>
      <c r="M288" s="12">
        <v>33</v>
      </c>
      <c r="N288" s="5" t="s">
        <v>678</v>
      </c>
      <c r="O288" s="5">
        <v>126954024.1672</v>
      </c>
      <c r="P288" s="5">
        <v>-2536017.62</v>
      </c>
      <c r="Q288" s="5">
        <v>258794.37229999999</v>
      </c>
      <c r="R288" s="5">
        <v>42188174.752400003</v>
      </c>
      <c r="S288" s="6">
        <f t="shared" si="31"/>
        <v>166864975.6719</v>
      </c>
    </row>
    <row r="289" spans="1:19" ht="25" customHeight="1" x14ac:dyDescent="0.3">
      <c r="A289" s="158"/>
      <c r="B289" s="156"/>
      <c r="C289" s="1">
        <v>11</v>
      </c>
      <c r="D289" s="5" t="s">
        <v>327</v>
      </c>
      <c r="E289" s="5">
        <v>137934980.4111</v>
      </c>
      <c r="F289" s="5">
        <v>0</v>
      </c>
      <c r="G289" s="5">
        <v>281178.93</v>
      </c>
      <c r="H289" s="5">
        <v>39069042.390100002</v>
      </c>
      <c r="I289" s="6">
        <f t="shared" si="30"/>
        <v>177285201.73120001</v>
      </c>
      <c r="J289" s="11"/>
      <c r="K289" s="18"/>
      <c r="L289" s="141" t="s">
        <v>842</v>
      </c>
      <c r="M289" s="142"/>
      <c r="N289" s="143"/>
      <c r="O289" s="14">
        <f>SUM(O256:O288)</f>
        <v>4096696454.9468999</v>
      </c>
      <c r="P289" s="14">
        <f t="shared" ref="P289:S289" si="33">SUM(P256:P288)</f>
        <v>-83688581.460000008</v>
      </c>
      <c r="Q289" s="14">
        <f t="shared" si="33"/>
        <v>8351070.3550000004</v>
      </c>
      <c r="R289" s="14">
        <f t="shared" si="33"/>
        <v>1464555184.6017001</v>
      </c>
      <c r="S289" s="14">
        <f t="shared" si="33"/>
        <v>5485914128.4436007</v>
      </c>
    </row>
    <row r="290" spans="1:19" ht="25" customHeight="1" x14ac:dyDescent="0.25">
      <c r="A290" s="158"/>
      <c r="B290" s="156"/>
      <c r="C290" s="1">
        <v>12</v>
      </c>
      <c r="D290" s="5" t="s">
        <v>328</v>
      </c>
      <c r="E290" s="5">
        <v>133925196.2985</v>
      </c>
      <c r="F290" s="5">
        <v>0</v>
      </c>
      <c r="G290" s="5">
        <v>273005.0295</v>
      </c>
      <c r="H290" s="5">
        <v>38902531.131099999</v>
      </c>
      <c r="I290" s="6">
        <f t="shared" si="30"/>
        <v>173100732.45910001</v>
      </c>
      <c r="J290" s="11"/>
      <c r="K290" s="152">
        <v>31</v>
      </c>
      <c r="L290" s="155" t="s">
        <v>55</v>
      </c>
      <c r="M290" s="12">
        <v>1</v>
      </c>
      <c r="N290" s="5" t="s">
        <v>679</v>
      </c>
      <c r="O290" s="5">
        <v>149753283.21790001</v>
      </c>
      <c r="P290" s="5">
        <v>0</v>
      </c>
      <c r="Q290" s="5">
        <v>305270.4094</v>
      </c>
      <c r="R290" s="5">
        <v>41019322.465599999</v>
      </c>
      <c r="S290" s="6">
        <f t="shared" si="31"/>
        <v>191077876.09289998</v>
      </c>
    </row>
    <row r="291" spans="1:19" ht="25" customHeight="1" x14ac:dyDescent="0.25">
      <c r="A291" s="158"/>
      <c r="B291" s="156"/>
      <c r="C291" s="1">
        <v>13</v>
      </c>
      <c r="D291" s="5" t="s">
        <v>329</v>
      </c>
      <c r="E291" s="5">
        <v>173450649.00760001</v>
      </c>
      <c r="F291" s="5">
        <v>0</v>
      </c>
      <c r="G291" s="5">
        <v>353577.22710000002</v>
      </c>
      <c r="H291" s="5">
        <v>51952560.724399999</v>
      </c>
      <c r="I291" s="6">
        <f t="shared" si="30"/>
        <v>225756786.95910001</v>
      </c>
      <c r="J291" s="11"/>
      <c r="K291" s="153"/>
      <c r="L291" s="156"/>
      <c r="M291" s="12">
        <v>2</v>
      </c>
      <c r="N291" s="5" t="s">
        <v>520</v>
      </c>
      <c r="O291" s="5">
        <v>151064192.0607</v>
      </c>
      <c r="P291" s="5">
        <v>0</v>
      </c>
      <c r="Q291" s="5">
        <v>307942.6826</v>
      </c>
      <c r="R291" s="5">
        <v>41947748.879600003</v>
      </c>
      <c r="S291" s="6">
        <f t="shared" si="31"/>
        <v>193319883.62290001</v>
      </c>
    </row>
    <row r="292" spans="1:19" ht="25" customHeight="1" x14ac:dyDescent="0.25">
      <c r="A292" s="158"/>
      <c r="B292" s="156"/>
      <c r="C292" s="1">
        <v>14</v>
      </c>
      <c r="D292" s="5" t="s">
        <v>330</v>
      </c>
      <c r="E292" s="5">
        <v>119011542.78129999</v>
      </c>
      <c r="F292" s="5">
        <v>0</v>
      </c>
      <c r="G292" s="5">
        <v>242603.712</v>
      </c>
      <c r="H292" s="5">
        <v>37292041.281800002</v>
      </c>
      <c r="I292" s="6">
        <f t="shared" si="30"/>
        <v>156546187.77509999</v>
      </c>
      <c r="J292" s="11"/>
      <c r="K292" s="153"/>
      <c r="L292" s="156"/>
      <c r="M292" s="12">
        <v>3</v>
      </c>
      <c r="N292" s="5" t="s">
        <v>680</v>
      </c>
      <c r="O292" s="5">
        <v>150405913.4526</v>
      </c>
      <c r="P292" s="5">
        <v>0</v>
      </c>
      <c r="Q292" s="5">
        <v>306600.78889999999</v>
      </c>
      <c r="R292" s="5">
        <v>41274575.6558</v>
      </c>
      <c r="S292" s="6">
        <f t="shared" si="31"/>
        <v>191987089.8973</v>
      </c>
    </row>
    <row r="293" spans="1:19" ht="25" customHeight="1" x14ac:dyDescent="0.25">
      <c r="A293" s="158"/>
      <c r="B293" s="156"/>
      <c r="C293" s="1">
        <v>15</v>
      </c>
      <c r="D293" s="5" t="s">
        <v>331</v>
      </c>
      <c r="E293" s="5">
        <v>131726531.53740001</v>
      </c>
      <c r="F293" s="5">
        <v>0</v>
      </c>
      <c r="G293" s="5">
        <v>268523.07569999999</v>
      </c>
      <c r="H293" s="5">
        <v>41447133.925999999</v>
      </c>
      <c r="I293" s="6">
        <f t="shared" si="30"/>
        <v>173442188.53909999</v>
      </c>
      <c r="J293" s="11"/>
      <c r="K293" s="153"/>
      <c r="L293" s="156"/>
      <c r="M293" s="12">
        <v>4</v>
      </c>
      <c r="N293" s="5" t="s">
        <v>681</v>
      </c>
      <c r="O293" s="5">
        <v>114187043.9647</v>
      </c>
      <c r="P293" s="5">
        <v>0</v>
      </c>
      <c r="Q293" s="5">
        <v>232769.0246</v>
      </c>
      <c r="R293" s="5">
        <v>33837873.672300003</v>
      </c>
      <c r="S293" s="6">
        <f t="shared" si="31"/>
        <v>148257686.66159999</v>
      </c>
    </row>
    <row r="294" spans="1:19" ht="25" customHeight="1" x14ac:dyDescent="0.25">
      <c r="A294" s="158"/>
      <c r="B294" s="156"/>
      <c r="C294" s="1">
        <v>16</v>
      </c>
      <c r="D294" s="5" t="s">
        <v>332</v>
      </c>
      <c r="E294" s="5">
        <v>149573720.16080001</v>
      </c>
      <c r="F294" s="5">
        <v>0</v>
      </c>
      <c r="G294" s="5">
        <v>304904.37209999998</v>
      </c>
      <c r="H294" s="5">
        <v>45895122.998499997</v>
      </c>
      <c r="I294" s="6">
        <f t="shared" si="30"/>
        <v>195773747.5314</v>
      </c>
      <c r="J294" s="11"/>
      <c r="K294" s="153"/>
      <c r="L294" s="156"/>
      <c r="M294" s="12">
        <v>5</v>
      </c>
      <c r="N294" s="5" t="s">
        <v>682</v>
      </c>
      <c r="O294" s="5">
        <v>198669872.59729999</v>
      </c>
      <c r="P294" s="5">
        <v>0</v>
      </c>
      <c r="Q294" s="5">
        <v>404986.33510000003</v>
      </c>
      <c r="R294" s="5">
        <v>61365332.406000003</v>
      </c>
      <c r="S294" s="6">
        <f t="shared" si="31"/>
        <v>260440191.33840001</v>
      </c>
    </row>
    <row r="295" spans="1:19" ht="25" customHeight="1" x14ac:dyDescent="0.25">
      <c r="A295" s="158"/>
      <c r="B295" s="157"/>
      <c r="C295" s="1">
        <v>17</v>
      </c>
      <c r="D295" s="5" t="s">
        <v>333</v>
      </c>
      <c r="E295" s="5">
        <v>123867712.3427</v>
      </c>
      <c r="F295" s="5">
        <v>0</v>
      </c>
      <c r="G295" s="5">
        <v>252502.95980000001</v>
      </c>
      <c r="H295" s="5">
        <v>37123287.446900003</v>
      </c>
      <c r="I295" s="6">
        <f t="shared" si="30"/>
        <v>161243502.74940002</v>
      </c>
      <c r="J295" s="11"/>
      <c r="K295" s="153"/>
      <c r="L295" s="156"/>
      <c r="M295" s="12">
        <v>6</v>
      </c>
      <c r="N295" s="5" t="s">
        <v>683</v>
      </c>
      <c r="O295" s="5">
        <v>171798893.3039</v>
      </c>
      <c r="P295" s="5">
        <v>0</v>
      </c>
      <c r="Q295" s="5">
        <v>350210.14140000002</v>
      </c>
      <c r="R295" s="5">
        <v>51547335.206699997</v>
      </c>
      <c r="S295" s="6">
        <f t="shared" si="31"/>
        <v>223696438.65200001</v>
      </c>
    </row>
    <row r="296" spans="1:19" ht="25" customHeight="1" x14ac:dyDescent="0.3">
      <c r="A296" s="1"/>
      <c r="B296" s="141" t="s">
        <v>826</v>
      </c>
      <c r="C296" s="142"/>
      <c r="D296" s="143"/>
      <c r="E296" s="14">
        <f>SUM(E279:E295)</f>
        <v>2405531507.5649004</v>
      </c>
      <c r="F296" s="14">
        <f t="shared" ref="F296:I296" si="34">SUM(F279:F295)</f>
        <v>0</v>
      </c>
      <c r="G296" s="14">
        <f t="shared" si="34"/>
        <v>4903649.3383000009</v>
      </c>
      <c r="H296" s="14">
        <f t="shared" si="34"/>
        <v>722491906.37150002</v>
      </c>
      <c r="I296" s="14">
        <f t="shared" si="34"/>
        <v>3132927063.2747002</v>
      </c>
      <c r="J296" s="11"/>
      <c r="K296" s="153"/>
      <c r="L296" s="156"/>
      <c r="M296" s="12">
        <v>7</v>
      </c>
      <c r="N296" s="5" t="s">
        <v>684</v>
      </c>
      <c r="O296" s="5">
        <v>150812541.82229999</v>
      </c>
      <c r="P296" s="5">
        <v>0</v>
      </c>
      <c r="Q296" s="5">
        <v>307429.69630000001</v>
      </c>
      <c r="R296" s="5">
        <v>40268940.557999998</v>
      </c>
      <c r="S296" s="6">
        <f t="shared" si="31"/>
        <v>191388912.07659999</v>
      </c>
    </row>
    <row r="297" spans="1:19" ht="25" customHeight="1" x14ac:dyDescent="0.25">
      <c r="A297" s="158">
        <v>15</v>
      </c>
      <c r="B297" s="155" t="s">
        <v>39</v>
      </c>
      <c r="C297" s="1">
        <v>1</v>
      </c>
      <c r="D297" s="5" t="s">
        <v>334</v>
      </c>
      <c r="E297" s="5">
        <v>197633116.36050001</v>
      </c>
      <c r="F297" s="5">
        <v>-4907596.13</v>
      </c>
      <c r="G297" s="5">
        <v>402872.91899999999</v>
      </c>
      <c r="H297" s="5">
        <v>55304545.073600002</v>
      </c>
      <c r="I297" s="6">
        <f t="shared" si="30"/>
        <v>248432938.22310001</v>
      </c>
      <c r="J297" s="11"/>
      <c r="K297" s="153"/>
      <c r="L297" s="156"/>
      <c r="M297" s="12">
        <v>8</v>
      </c>
      <c r="N297" s="5" t="s">
        <v>685</v>
      </c>
      <c r="O297" s="5">
        <v>133191802.4367</v>
      </c>
      <c r="P297" s="5">
        <v>0</v>
      </c>
      <c r="Q297" s="5">
        <v>271510.01419999998</v>
      </c>
      <c r="R297" s="5">
        <v>36706929.141800001</v>
      </c>
      <c r="S297" s="6">
        <f t="shared" si="31"/>
        <v>170170241.5927</v>
      </c>
    </row>
    <row r="298" spans="1:19" ht="25" customHeight="1" x14ac:dyDescent="0.25">
      <c r="A298" s="158"/>
      <c r="B298" s="156"/>
      <c r="C298" s="1">
        <v>2</v>
      </c>
      <c r="D298" s="5" t="s">
        <v>335</v>
      </c>
      <c r="E298" s="5">
        <v>143527591.11950001</v>
      </c>
      <c r="F298" s="5">
        <v>-4907596.13</v>
      </c>
      <c r="G298" s="5">
        <v>292579.40500000003</v>
      </c>
      <c r="H298" s="5">
        <v>45268697.645999998</v>
      </c>
      <c r="I298" s="6">
        <f t="shared" si="30"/>
        <v>184181272.04050002</v>
      </c>
      <c r="J298" s="11"/>
      <c r="K298" s="153"/>
      <c r="L298" s="156"/>
      <c r="M298" s="12">
        <v>9</v>
      </c>
      <c r="N298" s="5" t="s">
        <v>686</v>
      </c>
      <c r="O298" s="5">
        <v>136611598.31040001</v>
      </c>
      <c r="P298" s="5">
        <v>0</v>
      </c>
      <c r="Q298" s="5">
        <v>278481.2303</v>
      </c>
      <c r="R298" s="5">
        <v>38246217.206900001</v>
      </c>
      <c r="S298" s="6">
        <f t="shared" si="31"/>
        <v>175136296.74760002</v>
      </c>
    </row>
    <row r="299" spans="1:19" ht="25" customHeight="1" x14ac:dyDescent="0.25">
      <c r="A299" s="158"/>
      <c r="B299" s="156"/>
      <c r="C299" s="1">
        <v>3</v>
      </c>
      <c r="D299" s="5" t="s">
        <v>851</v>
      </c>
      <c r="E299" s="5">
        <v>144457367.04550001</v>
      </c>
      <c r="F299" s="5">
        <v>-4907596.13</v>
      </c>
      <c r="G299" s="5">
        <v>294474.74290000001</v>
      </c>
      <c r="H299" s="5">
        <v>44435340.4309</v>
      </c>
      <c r="I299" s="6">
        <f t="shared" si="30"/>
        <v>184279586.08930004</v>
      </c>
      <c r="J299" s="11"/>
      <c r="K299" s="153"/>
      <c r="L299" s="156"/>
      <c r="M299" s="12">
        <v>10</v>
      </c>
      <c r="N299" s="5" t="s">
        <v>687</v>
      </c>
      <c r="O299" s="5">
        <v>129595899.17020001</v>
      </c>
      <c r="P299" s="5">
        <v>0</v>
      </c>
      <c r="Q299" s="5">
        <v>264179.80530000001</v>
      </c>
      <c r="R299" s="5">
        <v>35496018.259000003</v>
      </c>
      <c r="S299" s="6">
        <f t="shared" si="31"/>
        <v>165356097.23449999</v>
      </c>
    </row>
    <row r="300" spans="1:19" ht="25" customHeight="1" x14ac:dyDescent="0.25">
      <c r="A300" s="158"/>
      <c r="B300" s="156"/>
      <c r="C300" s="1">
        <v>4</v>
      </c>
      <c r="D300" s="5" t="s">
        <v>336</v>
      </c>
      <c r="E300" s="5">
        <v>157405794.24489999</v>
      </c>
      <c r="F300" s="5">
        <v>-4907596.13</v>
      </c>
      <c r="G300" s="5">
        <v>320869.96840000001</v>
      </c>
      <c r="H300" s="5">
        <v>44839484.641099997</v>
      </c>
      <c r="I300" s="6">
        <f t="shared" si="30"/>
        <v>197658552.72439998</v>
      </c>
      <c r="J300" s="11"/>
      <c r="K300" s="153"/>
      <c r="L300" s="156"/>
      <c r="M300" s="12">
        <v>11</v>
      </c>
      <c r="N300" s="5" t="s">
        <v>688</v>
      </c>
      <c r="O300" s="5">
        <v>179053542.3017</v>
      </c>
      <c r="P300" s="5">
        <v>0</v>
      </c>
      <c r="Q300" s="5">
        <v>364998.66310000001</v>
      </c>
      <c r="R300" s="5">
        <v>50603451.037500001</v>
      </c>
      <c r="S300" s="6">
        <f t="shared" si="31"/>
        <v>230021992.00229999</v>
      </c>
    </row>
    <row r="301" spans="1:19" ht="25" customHeight="1" x14ac:dyDescent="0.25">
      <c r="A301" s="158"/>
      <c r="B301" s="156"/>
      <c r="C301" s="1">
        <v>5</v>
      </c>
      <c r="D301" s="5" t="s">
        <v>337</v>
      </c>
      <c r="E301" s="5">
        <v>153098677.12990001</v>
      </c>
      <c r="F301" s="5">
        <v>-4907596.13</v>
      </c>
      <c r="G301" s="5">
        <v>312089.95789999998</v>
      </c>
      <c r="H301" s="5">
        <v>47153903.0405</v>
      </c>
      <c r="I301" s="6">
        <f t="shared" si="30"/>
        <v>195657073.99830002</v>
      </c>
      <c r="J301" s="11"/>
      <c r="K301" s="153"/>
      <c r="L301" s="156"/>
      <c r="M301" s="12">
        <v>12</v>
      </c>
      <c r="N301" s="5" t="s">
        <v>689</v>
      </c>
      <c r="O301" s="5">
        <v>120548215.5106</v>
      </c>
      <c r="P301" s="5">
        <v>0</v>
      </c>
      <c r="Q301" s="5">
        <v>245736.2023</v>
      </c>
      <c r="R301" s="5">
        <v>34783680.0493</v>
      </c>
      <c r="S301" s="6">
        <f t="shared" si="31"/>
        <v>155577631.7622</v>
      </c>
    </row>
    <row r="302" spans="1:19" ht="25" customHeight="1" x14ac:dyDescent="0.25">
      <c r="A302" s="158"/>
      <c r="B302" s="156"/>
      <c r="C302" s="1">
        <v>6</v>
      </c>
      <c r="D302" s="5" t="s">
        <v>39</v>
      </c>
      <c r="E302" s="5">
        <v>166705011.41769999</v>
      </c>
      <c r="F302" s="5">
        <v>-4907596.13</v>
      </c>
      <c r="G302" s="5">
        <v>339826.31959999999</v>
      </c>
      <c r="H302" s="5">
        <v>49709878.898900002</v>
      </c>
      <c r="I302" s="6">
        <f t="shared" si="30"/>
        <v>211847120.50619999</v>
      </c>
      <c r="J302" s="11"/>
      <c r="K302" s="153"/>
      <c r="L302" s="156"/>
      <c r="M302" s="12">
        <v>13</v>
      </c>
      <c r="N302" s="5" t="s">
        <v>690</v>
      </c>
      <c r="O302" s="5">
        <v>160934200.36410001</v>
      </c>
      <c r="P302" s="5">
        <v>0</v>
      </c>
      <c r="Q302" s="5">
        <v>328062.58519999997</v>
      </c>
      <c r="R302" s="5">
        <v>42334272.8508</v>
      </c>
      <c r="S302" s="6">
        <f t="shared" si="31"/>
        <v>203596535.80010003</v>
      </c>
    </row>
    <row r="303" spans="1:19" ht="25" customHeight="1" x14ac:dyDescent="0.25">
      <c r="A303" s="158"/>
      <c r="B303" s="156"/>
      <c r="C303" s="1">
        <v>7</v>
      </c>
      <c r="D303" s="5" t="s">
        <v>338</v>
      </c>
      <c r="E303" s="5">
        <v>130712133.7014</v>
      </c>
      <c r="F303" s="5">
        <v>-4907596.13</v>
      </c>
      <c r="G303" s="5">
        <v>266455.23700000002</v>
      </c>
      <c r="H303" s="5">
        <v>40243405.468599997</v>
      </c>
      <c r="I303" s="6">
        <f t="shared" si="30"/>
        <v>166314398.27700001</v>
      </c>
      <c r="J303" s="11"/>
      <c r="K303" s="153"/>
      <c r="L303" s="156"/>
      <c r="M303" s="12">
        <v>14</v>
      </c>
      <c r="N303" s="5" t="s">
        <v>691</v>
      </c>
      <c r="O303" s="5">
        <v>160701436.2899</v>
      </c>
      <c r="P303" s="5">
        <v>0</v>
      </c>
      <c r="Q303" s="5">
        <v>327588.09820000001</v>
      </c>
      <c r="R303" s="5">
        <v>42754275.276199996</v>
      </c>
      <c r="S303" s="6">
        <f t="shared" si="31"/>
        <v>203783299.66429999</v>
      </c>
    </row>
    <row r="304" spans="1:19" ht="25" customHeight="1" x14ac:dyDescent="0.25">
      <c r="A304" s="158"/>
      <c r="B304" s="156"/>
      <c r="C304" s="1">
        <v>8</v>
      </c>
      <c r="D304" s="5" t="s">
        <v>339</v>
      </c>
      <c r="E304" s="5">
        <v>140212840.7624</v>
      </c>
      <c r="F304" s="5">
        <v>-4907596.13</v>
      </c>
      <c r="G304" s="5">
        <v>285822.32309999998</v>
      </c>
      <c r="H304" s="5">
        <v>43887030.628399998</v>
      </c>
      <c r="I304" s="6">
        <f t="shared" si="30"/>
        <v>179478097.5839</v>
      </c>
      <c r="J304" s="11"/>
      <c r="K304" s="153"/>
      <c r="L304" s="156"/>
      <c r="M304" s="12">
        <v>15</v>
      </c>
      <c r="N304" s="5" t="s">
        <v>692</v>
      </c>
      <c r="O304" s="5">
        <v>126998531.49959999</v>
      </c>
      <c r="P304" s="5">
        <v>0</v>
      </c>
      <c r="Q304" s="5">
        <v>258885.1</v>
      </c>
      <c r="R304" s="5">
        <v>37518501.334100001</v>
      </c>
      <c r="S304" s="6">
        <f t="shared" si="31"/>
        <v>164775917.9337</v>
      </c>
    </row>
    <row r="305" spans="1:19" ht="25" customHeight="1" x14ac:dyDescent="0.25">
      <c r="A305" s="158"/>
      <c r="B305" s="156"/>
      <c r="C305" s="1">
        <v>9</v>
      </c>
      <c r="D305" s="5" t="s">
        <v>340</v>
      </c>
      <c r="E305" s="5">
        <v>127829597.29350001</v>
      </c>
      <c r="F305" s="5">
        <v>-4907596.13</v>
      </c>
      <c r="G305" s="5">
        <v>260579.21840000001</v>
      </c>
      <c r="H305" s="5">
        <v>39312736.478699997</v>
      </c>
      <c r="I305" s="6">
        <f t="shared" si="30"/>
        <v>162495316.86059999</v>
      </c>
      <c r="J305" s="11"/>
      <c r="K305" s="153"/>
      <c r="L305" s="156"/>
      <c r="M305" s="12">
        <v>16</v>
      </c>
      <c r="N305" s="5" t="s">
        <v>693</v>
      </c>
      <c r="O305" s="5">
        <v>161819195.5591</v>
      </c>
      <c r="P305" s="5">
        <v>0</v>
      </c>
      <c r="Q305" s="5">
        <v>329866.63809999998</v>
      </c>
      <c r="R305" s="5">
        <v>43642335.324299999</v>
      </c>
      <c r="S305" s="6">
        <f t="shared" si="31"/>
        <v>205791397.52149999</v>
      </c>
    </row>
    <row r="306" spans="1:19" ht="25" customHeight="1" x14ac:dyDescent="0.25">
      <c r="A306" s="158"/>
      <c r="B306" s="156"/>
      <c r="C306" s="1">
        <v>10</v>
      </c>
      <c r="D306" s="5" t="s">
        <v>341</v>
      </c>
      <c r="E306" s="5">
        <v>121230190.6082</v>
      </c>
      <c r="F306" s="5">
        <v>-4907596.13</v>
      </c>
      <c r="G306" s="5">
        <v>247126.40100000001</v>
      </c>
      <c r="H306" s="5">
        <v>40380763.2412</v>
      </c>
      <c r="I306" s="6">
        <f t="shared" si="30"/>
        <v>156950484.12040001</v>
      </c>
      <c r="J306" s="11"/>
      <c r="K306" s="154"/>
      <c r="L306" s="157"/>
      <c r="M306" s="12">
        <v>17</v>
      </c>
      <c r="N306" s="5" t="s">
        <v>694</v>
      </c>
      <c r="O306" s="5">
        <v>171933615.63029999</v>
      </c>
      <c r="P306" s="5">
        <v>0</v>
      </c>
      <c r="Q306" s="5">
        <v>350484.77140000003</v>
      </c>
      <c r="R306" s="5">
        <v>39933835.648000002</v>
      </c>
      <c r="S306" s="6">
        <f t="shared" si="31"/>
        <v>212217936.04969999</v>
      </c>
    </row>
    <row r="307" spans="1:19" ht="25" customHeight="1" x14ac:dyDescent="0.3">
      <c r="A307" s="158"/>
      <c r="B307" s="157"/>
      <c r="C307" s="1">
        <v>11</v>
      </c>
      <c r="D307" s="5" t="s">
        <v>342</v>
      </c>
      <c r="E307" s="5">
        <v>165459549.38699999</v>
      </c>
      <c r="F307" s="5">
        <v>-4907596.13</v>
      </c>
      <c r="G307" s="5">
        <v>337287.45909999998</v>
      </c>
      <c r="H307" s="5">
        <v>48688545.769900002</v>
      </c>
      <c r="I307" s="6">
        <f t="shared" si="30"/>
        <v>209577786.486</v>
      </c>
      <c r="J307" s="11"/>
      <c r="K307" s="18"/>
      <c r="L307" s="141" t="s">
        <v>843</v>
      </c>
      <c r="M307" s="142"/>
      <c r="N307" s="143"/>
      <c r="O307" s="14">
        <f>SUM(O290:O306)</f>
        <v>2568079777.4920006</v>
      </c>
      <c r="P307" s="14">
        <f t="shared" ref="P307:S307" si="35">SUM(P290:P306)</f>
        <v>0</v>
      </c>
      <c r="Q307" s="14">
        <f t="shared" si="35"/>
        <v>5235002.1864</v>
      </c>
      <c r="R307" s="14">
        <f t="shared" si="35"/>
        <v>713280644.97189999</v>
      </c>
      <c r="S307" s="14">
        <f t="shared" si="35"/>
        <v>3286595424.6503</v>
      </c>
    </row>
    <row r="308" spans="1:19" ht="25" customHeight="1" x14ac:dyDescent="0.3">
      <c r="A308" s="1"/>
      <c r="B308" s="141" t="s">
        <v>827</v>
      </c>
      <c r="C308" s="142"/>
      <c r="D308" s="143"/>
      <c r="E308" s="14">
        <f>SUM(E297:E307)</f>
        <v>1648271869.0705001</v>
      </c>
      <c r="F308" s="14">
        <f t="shared" ref="F308:I308" si="36">SUM(F297:F307)</f>
        <v>-53983557.430000007</v>
      </c>
      <c r="G308" s="14">
        <f t="shared" si="36"/>
        <v>3359983.9514000006</v>
      </c>
      <c r="H308" s="14">
        <f t="shared" si="36"/>
        <v>499224331.31779999</v>
      </c>
      <c r="I308" s="14">
        <f t="shared" si="36"/>
        <v>2096872626.9097002</v>
      </c>
      <c r="J308" s="11"/>
      <c r="K308" s="152">
        <v>32</v>
      </c>
      <c r="L308" s="155" t="s">
        <v>56</v>
      </c>
      <c r="M308" s="12">
        <v>1</v>
      </c>
      <c r="N308" s="5" t="s">
        <v>695</v>
      </c>
      <c r="O308" s="5">
        <v>114397161.28039999</v>
      </c>
      <c r="P308" s="5">
        <v>0</v>
      </c>
      <c r="Q308" s="5">
        <v>233197.34640000001</v>
      </c>
      <c r="R308" s="5">
        <v>47816517.857000001</v>
      </c>
      <c r="S308" s="6">
        <f t="shared" si="31"/>
        <v>162446876.48379999</v>
      </c>
    </row>
    <row r="309" spans="1:19" ht="25" customHeight="1" x14ac:dyDescent="0.25">
      <c r="A309" s="158">
        <v>16</v>
      </c>
      <c r="B309" s="155" t="s">
        <v>40</v>
      </c>
      <c r="C309" s="1">
        <v>1</v>
      </c>
      <c r="D309" s="5" t="s">
        <v>343</v>
      </c>
      <c r="E309" s="5">
        <v>129339096.8987</v>
      </c>
      <c r="F309" s="5">
        <v>0</v>
      </c>
      <c r="G309" s="5">
        <v>263656.31670000002</v>
      </c>
      <c r="H309" s="5">
        <v>40052096.870899998</v>
      </c>
      <c r="I309" s="6">
        <f t="shared" si="30"/>
        <v>169654850.08629999</v>
      </c>
      <c r="J309" s="11"/>
      <c r="K309" s="153"/>
      <c r="L309" s="156"/>
      <c r="M309" s="12">
        <v>2</v>
      </c>
      <c r="N309" s="5" t="s">
        <v>696</v>
      </c>
      <c r="O309" s="5">
        <v>142930368.64669999</v>
      </c>
      <c r="P309" s="5">
        <v>0</v>
      </c>
      <c r="Q309" s="5">
        <v>291361.97360000003</v>
      </c>
      <c r="R309" s="5">
        <v>54438363.876400001</v>
      </c>
      <c r="S309" s="6">
        <f t="shared" si="31"/>
        <v>197660094.49669999</v>
      </c>
    </row>
    <row r="310" spans="1:19" ht="25" customHeight="1" x14ac:dyDescent="0.25">
      <c r="A310" s="158"/>
      <c r="B310" s="156"/>
      <c r="C310" s="1">
        <v>2</v>
      </c>
      <c r="D310" s="5" t="s">
        <v>344</v>
      </c>
      <c r="E310" s="5">
        <v>121714609.6989</v>
      </c>
      <c r="F310" s="5">
        <v>0</v>
      </c>
      <c r="G310" s="5">
        <v>248113.88399999999</v>
      </c>
      <c r="H310" s="5">
        <v>38069819.977700002</v>
      </c>
      <c r="I310" s="6">
        <f t="shared" si="30"/>
        <v>160032543.56060001</v>
      </c>
      <c r="J310" s="11"/>
      <c r="K310" s="153"/>
      <c r="L310" s="156"/>
      <c r="M310" s="12">
        <v>3</v>
      </c>
      <c r="N310" s="5" t="s">
        <v>697</v>
      </c>
      <c r="O310" s="5">
        <v>131668850.25319999</v>
      </c>
      <c r="P310" s="5">
        <v>0</v>
      </c>
      <c r="Q310" s="5">
        <v>268405.49310000002</v>
      </c>
      <c r="R310" s="5">
        <v>46956249.731299996</v>
      </c>
      <c r="S310" s="6">
        <f t="shared" si="31"/>
        <v>178893505.47759998</v>
      </c>
    </row>
    <row r="311" spans="1:19" ht="25" customHeight="1" x14ac:dyDescent="0.25">
      <c r="A311" s="158"/>
      <c r="B311" s="156"/>
      <c r="C311" s="1">
        <v>3</v>
      </c>
      <c r="D311" s="5" t="s">
        <v>345</v>
      </c>
      <c r="E311" s="5">
        <v>111817943.3943</v>
      </c>
      <c r="F311" s="5">
        <v>0</v>
      </c>
      <c r="G311" s="5">
        <v>227939.63930000001</v>
      </c>
      <c r="H311" s="5">
        <v>34868462.818099998</v>
      </c>
      <c r="I311" s="6">
        <f t="shared" si="30"/>
        <v>146914345.85170001</v>
      </c>
      <c r="J311" s="11"/>
      <c r="K311" s="153"/>
      <c r="L311" s="156"/>
      <c r="M311" s="12">
        <v>4</v>
      </c>
      <c r="N311" s="5" t="s">
        <v>698</v>
      </c>
      <c r="O311" s="5">
        <v>140553859.5113</v>
      </c>
      <c r="P311" s="5">
        <v>0</v>
      </c>
      <c r="Q311" s="5">
        <v>286517.48609999998</v>
      </c>
      <c r="R311" s="5">
        <v>51361549.770099998</v>
      </c>
      <c r="S311" s="6">
        <f t="shared" si="31"/>
        <v>192201926.76749998</v>
      </c>
    </row>
    <row r="312" spans="1:19" ht="25" customHeight="1" x14ac:dyDescent="0.25">
      <c r="A312" s="158"/>
      <c r="B312" s="156"/>
      <c r="C312" s="1">
        <v>4</v>
      </c>
      <c r="D312" s="5" t="s">
        <v>346</v>
      </c>
      <c r="E312" s="5">
        <v>118927008.5835</v>
      </c>
      <c r="F312" s="5">
        <v>0</v>
      </c>
      <c r="G312" s="5">
        <v>242431.39</v>
      </c>
      <c r="H312" s="5">
        <v>37644611.5726</v>
      </c>
      <c r="I312" s="6">
        <f t="shared" si="30"/>
        <v>156814051.54609999</v>
      </c>
      <c r="J312" s="11"/>
      <c r="K312" s="153"/>
      <c r="L312" s="156"/>
      <c r="M312" s="12">
        <v>5</v>
      </c>
      <c r="N312" s="5" t="s">
        <v>699</v>
      </c>
      <c r="O312" s="5">
        <v>130469145.6278</v>
      </c>
      <c r="P312" s="5">
        <v>0</v>
      </c>
      <c r="Q312" s="5">
        <v>265959.90850000002</v>
      </c>
      <c r="R312" s="5">
        <v>52089666.102899998</v>
      </c>
      <c r="S312" s="6">
        <f t="shared" si="31"/>
        <v>182824771.6392</v>
      </c>
    </row>
    <row r="313" spans="1:19" ht="25" customHeight="1" x14ac:dyDescent="0.25">
      <c r="A313" s="158"/>
      <c r="B313" s="156"/>
      <c r="C313" s="1">
        <v>5</v>
      </c>
      <c r="D313" s="5" t="s">
        <v>347</v>
      </c>
      <c r="E313" s="5">
        <v>127526181.646</v>
      </c>
      <c r="F313" s="5">
        <v>0</v>
      </c>
      <c r="G313" s="5">
        <v>259960.709</v>
      </c>
      <c r="H313" s="5">
        <v>37068990.399599999</v>
      </c>
      <c r="I313" s="6">
        <f t="shared" si="30"/>
        <v>164855132.75459999</v>
      </c>
      <c r="J313" s="11"/>
      <c r="K313" s="153"/>
      <c r="L313" s="156"/>
      <c r="M313" s="12">
        <v>6</v>
      </c>
      <c r="N313" s="5" t="s">
        <v>700</v>
      </c>
      <c r="O313" s="5">
        <v>130447344.4518</v>
      </c>
      <c r="P313" s="5">
        <v>0</v>
      </c>
      <c r="Q313" s="5">
        <v>265915.467</v>
      </c>
      <c r="R313" s="5">
        <v>51709869.859300002</v>
      </c>
      <c r="S313" s="6">
        <f t="shared" si="31"/>
        <v>182423129.77810001</v>
      </c>
    </row>
    <row r="314" spans="1:19" ht="25" customHeight="1" x14ac:dyDescent="0.25">
      <c r="A314" s="158"/>
      <c r="B314" s="156"/>
      <c r="C314" s="1">
        <v>6</v>
      </c>
      <c r="D314" s="5" t="s">
        <v>348</v>
      </c>
      <c r="E314" s="5">
        <v>127953199.65099999</v>
      </c>
      <c r="F314" s="5">
        <v>0</v>
      </c>
      <c r="G314" s="5">
        <v>260831.18049999999</v>
      </c>
      <c r="H314" s="5">
        <v>37186965.909199998</v>
      </c>
      <c r="I314" s="6">
        <f t="shared" si="30"/>
        <v>165400996.74070001</v>
      </c>
      <c r="J314" s="11"/>
      <c r="K314" s="153"/>
      <c r="L314" s="156"/>
      <c r="M314" s="12">
        <v>7</v>
      </c>
      <c r="N314" s="5" t="s">
        <v>701</v>
      </c>
      <c r="O314" s="5">
        <v>141375072.31349999</v>
      </c>
      <c r="P314" s="5">
        <v>0</v>
      </c>
      <c r="Q314" s="5">
        <v>288191.51929999999</v>
      </c>
      <c r="R314" s="5">
        <v>54466235.890900001</v>
      </c>
      <c r="S314" s="6">
        <f t="shared" si="31"/>
        <v>196129499.72369999</v>
      </c>
    </row>
    <row r="315" spans="1:19" ht="25" customHeight="1" x14ac:dyDescent="0.25">
      <c r="A315" s="158"/>
      <c r="B315" s="156"/>
      <c r="C315" s="1">
        <v>7</v>
      </c>
      <c r="D315" s="5" t="s">
        <v>349</v>
      </c>
      <c r="E315" s="5">
        <v>114524862.20810001</v>
      </c>
      <c r="F315" s="5">
        <v>0</v>
      </c>
      <c r="G315" s="5">
        <v>233457.66329999999</v>
      </c>
      <c r="H315" s="5">
        <v>34052565.658</v>
      </c>
      <c r="I315" s="6">
        <f t="shared" si="30"/>
        <v>148810885.52939999</v>
      </c>
      <c r="J315" s="11"/>
      <c r="K315" s="153"/>
      <c r="L315" s="156"/>
      <c r="M315" s="12">
        <v>8</v>
      </c>
      <c r="N315" s="5" t="s">
        <v>702</v>
      </c>
      <c r="O315" s="5">
        <v>136965702.3739</v>
      </c>
      <c r="P315" s="5">
        <v>0</v>
      </c>
      <c r="Q315" s="5">
        <v>279203.0675</v>
      </c>
      <c r="R315" s="5">
        <v>49749698.356899999</v>
      </c>
      <c r="S315" s="6">
        <f t="shared" si="31"/>
        <v>186994603.7983</v>
      </c>
    </row>
    <row r="316" spans="1:19" ht="25" customHeight="1" x14ac:dyDescent="0.25">
      <c r="A316" s="158"/>
      <c r="B316" s="156"/>
      <c r="C316" s="1">
        <v>8</v>
      </c>
      <c r="D316" s="5" t="s">
        <v>350</v>
      </c>
      <c r="E316" s="5">
        <v>121305548.26899999</v>
      </c>
      <c r="F316" s="5">
        <v>0</v>
      </c>
      <c r="G316" s="5">
        <v>247280.01680000001</v>
      </c>
      <c r="H316" s="5">
        <v>36340954.158799998</v>
      </c>
      <c r="I316" s="6">
        <f t="shared" si="30"/>
        <v>157893782.44459999</v>
      </c>
      <c r="J316" s="11"/>
      <c r="K316" s="153"/>
      <c r="L316" s="156"/>
      <c r="M316" s="12">
        <v>9</v>
      </c>
      <c r="N316" s="5" t="s">
        <v>703</v>
      </c>
      <c r="O316" s="5">
        <v>130641546.6963</v>
      </c>
      <c r="P316" s="5">
        <v>0</v>
      </c>
      <c r="Q316" s="5">
        <v>266311.34620000003</v>
      </c>
      <c r="R316" s="5">
        <v>50632071.873400003</v>
      </c>
      <c r="S316" s="6">
        <f t="shared" si="31"/>
        <v>181539929.91589999</v>
      </c>
    </row>
    <row r="317" spans="1:19" ht="25" customHeight="1" x14ac:dyDescent="0.25">
      <c r="A317" s="158"/>
      <c r="B317" s="156"/>
      <c r="C317" s="1">
        <v>9</v>
      </c>
      <c r="D317" s="5" t="s">
        <v>351</v>
      </c>
      <c r="E317" s="5">
        <v>136478552.667</v>
      </c>
      <c r="F317" s="5">
        <v>0</v>
      </c>
      <c r="G317" s="5">
        <v>278210.01819999999</v>
      </c>
      <c r="H317" s="5">
        <v>40299100.585600004</v>
      </c>
      <c r="I317" s="6">
        <f t="shared" si="30"/>
        <v>177055863.27079999</v>
      </c>
      <c r="J317" s="11"/>
      <c r="K317" s="153"/>
      <c r="L317" s="156"/>
      <c r="M317" s="12">
        <v>10</v>
      </c>
      <c r="N317" s="5" t="s">
        <v>704</v>
      </c>
      <c r="O317" s="5">
        <v>153198239.8497</v>
      </c>
      <c r="P317" s="5">
        <v>0</v>
      </c>
      <c r="Q317" s="5">
        <v>312292.9154</v>
      </c>
      <c r="R317" s="5">
        <v>54440686.544299997</v>
      </c>
      <c r="S317" s="6">
        <f t="shared" si="31"/>
        <v>207951219.30939999</v>
      </c>
    </row>
    <row r="318" spans="1:19" ht="25" customHeight="1" x14ac:dyDescent="0.25">
      <c r="A318" s="158"/>
      <c r="B318" s="156"/>
      <c r="C318" s="1">
        <v>10</v>
      </c>
      <c r="D318" s="5" t="s">
        <v>352</v>
      </c>
      <c r="E318" s="5">
        <v>120627939.5561</v>
      </c>
      <c r="F318" s="5">
        <v>0</v>
      </c>
      <c r="G318" s="5">
        <v>245898.71890000001</v>
      </c>
      <c r="H318" s="5">
        <v>37554508.077399999</v>
      </c>
      <c r="I318" s="6">
        <f t="shared" si="30"/>
        <v>158428346.3524</v>
      </c>
      <c r="J318" s="11"/>
      <c r="K318" s="153"/>
      <c r="L318" s="156"/>
      <c r="M318" s="12">
        <v>11</v>
      </c>
      <c r="N318" s="5" t="s">
        <v>705</v>
      </c>
      <c r="O318" s="5">
        <v>136438397.03670001</v>
      </c>
      <c r="P318" s="5">
        <v>0</v>
      </c>
      <c r="Q318" s="5">
        <v>278128.16139999998</v>
      </c>
      <c r="R318" s="5">
        <v>52788709.041299999</v>
      </c>
      <c r="S318" s="6">
        <f t="shared" si="31"/>
        <v>189505234.2394</v>
      </c>
    </row>
    <row r="319" spans="1:19" ht="25" customHeight="1" x14ac:dyDescent="0.25">
      <c r="A319" s="158"/>
      <c r="B319" s="156"/>
      <c r="C319" s="1">
        <v>11</v>
      </c>
      <c r="D319" s="5" t="s">
        <v>353</v>
      </c>
      <c r="E319" s="5">
        <v>148789500.74790001</v>
      </c>
      <c r="F319" s="5">
        <v>0</v>
      </c>
      <c r="G319" s="5">
        <v>303305.74949999998</v>
      </c>
      <c r="H319" s="5">
        <v>43408191.766199999</v>
      </c>
      <c r="I319" s="6">
        <f t="shared" si="30"/>
        <v>192500998.26360002</v>
      </c>
      <c r="J319" s="11"/>
      <c r="K319" s="153"/>
      <c r="L319" s="156"/>
      <c r="M319" s="12">
        <v>12</v>
      </c>
      <c r="N319" s="5" t="s">
        <v>706</v>
      </c>
      <c r="O319" s="5">
        <v>130583250.28389999</v>
      </c>
      <c r="P319" s="5">
        <v>0</v>
      </c>
      <c r="Q319" s="5">
        <v>266192.50959999999</v>
      </c>
      <c r="R319" s="5">
        <v>49656951.825900003</v>
      </c>
      <c r="S319" s="6">
        <f t="shared" si="31"/>
        <v>180506394.61939999</v>
      </c>
    </row>
    <row r="320" spans="1:19" ht="25" customHeight="1" x14ac:dyDescent="0.25">
      <c r="A320" s="158"/>
      <c r="B320" s="156"/>
      <c r="C320" s="1">
        <v>12</v>
      </c>
      <c r="D320" s="5" t="s">
        <v>354</v>
      </c>
      <c r="E320" s="5">
        <v>126366236.0097</v>
      </c>
      <c r="F320" s="5">
        <v>0</v>
      </c>
      <c r="G320" s="5">
        <v>257596.1727</v>
      </c>
      <c r="H320" s="5">
        <v>37191210.784999996</v>
      </c>
      <c r="I320" s="6">
        <f t="shared" si="30"/>
        <v>163815042.96740001</v>
      </c>
      <c r="J320" s="11"/>
      <c r="K320" s="153"/>
      <c r="L320" s="156"/>
      <c r="M320" s="12">
        <v>13</v>
      </c>
      <c r="N320" s="5" t="s">
        <v>707</v>
      </c>
      <c r="O320" s="5">
        <v>155025015.25729999</v>
      </c>
      <c r="P320" s="5">
        <v>0</v>
      </c>
      <c r="Q320" s="5">
        <v>316016.77679999999</v>
      </c>
      <c r="R320" s="5">
        <v>58025844.547300003</v>
      </c>
      <c r="S320" s="6">
        <f t="shared" si="31"/>
        <v>213366876.58140001</v>
      </c>
    </row>
    <row r="321" spans="1:19" ht="25" customHeight="1" x14ac:dyDescent="0.25">
      <c r="A321" s="158"/>
      <c r="B321" s="156"/>
      <c r="C321" s="1">
        <v>13</v>
      </c>
      <c r="D321" s="5" t="s">
        <v>355</v>
      </c>
      <c r="E321" s="5">
        <v>114155985.80769999</v>
      </c>
      <c r="F321" s="5">
        <v>0</v>
      </c>
      <c r="G321" s="5">
        <v>232705.71290000001</v>
      </c>
      <c r="H321" s="5">
        <v>36004087.2249</v>
      </c>
      <c r="I321" s="6">
        <f t="shared" si="30"/>
        <v>150392778.7455</v>
      </c>
      <c r="J321" s="11"/>
      <c r="K321" s="153"/>
      <c r="L321" s="156"/>
      <c r="M321" s="12">
        <v>14</v>
      </c>
      <c r="N321" s="5" t="s">
        <v>708</v>
      </c>
      <c r="O321" s="5">
        <v>189844944.86109999</v>
      </c>
      <c r="P321" s="5">
        <v>0</v>
      </c>
      <c r="Q321" s="5">
        <v>386996.81770000001</v>
      </c>
      <c r="R321" s="5">
        <v>71687296.435699999</v>
      </c>
      <c r="S321" s="6">
        <f t="shared" si="31"/>
        <v>261919238.11449999</v>
      </c>
    </row>
    <row r="322" spans="1:19" ht="25" customHeight="1" x14ac:dyDescent="0.25">
      <c r="A322" s="158"/>
      <c r="B322" s="156"/>
      <c r="C322" s="1">
        <v>14</v>
      </c>
      <c r="D322" s="5" t="s">
        <v>356</v>
      </c>
      <c r="E322" s="5">
        <v>111092368.18610001</v>
      </c>
      <c r="F322" s="5">
        <v>0</v>
      </c>
      <c r="G322" s="5">
        <v>226460.56229999999</v>
      </c>
      <c r="H322" s="5">
        <v>34671516.600699998</v>
      </c>
      <c r="I322" s="6">
        <f t="shared" si="30"/>
        <v>145990345.34909999</v>
      </c>
      <c r="J322" s="11"/>
      <c r="K322" s="153"/>
      <c r="L322" s="156"/>
      <c r="M322" s="12">
        <v>15</v>
      </c>
      <c r="N322" s="5" t="s">
        <v>709</v>
      </c>
      <c r="O322" s="5">
        <v>153270041.26570001</v>
      </c>
      <c r="P322" s="5">
        <v>0</v>
      </c>
      <c r="Q322" s="5">
        <v>312439.28169999999</v>
      </c>
      <c r="R322" s="5">
        <v>57126491.5277</v>
      </c>
      <c r="S322" s="6">
        <f t="shared" si="31"/>
        <v>210708972.0751</v>
      </c>
    </row>
    <row r="323" spans="1:19" ht="25" customHeight="1" x14ac:dyDescent="0.25">
      <c r="A323" s="158"/>
      <c r="B323" s="156"/>
      <c r="C323" s="1">
        <v>15</v>
      </c>
      <c r="D323" s="5" t="s">
        <v>357</v>
      </c>
      <c r="E323" s="5">
        <v>98965690.134599999</v>
      </c>
      <c r="F323" s="5">
        <v>0</v>
      </c>
      <c r="G323" s="5">
        <v>201740.46340000001</v>
      </c>
      <c r="H323" s="5">
        <v>30801471.368999999</v>
      </c>
      <c r="I323" s="6">
        <f t="shared" si="30"/>
        <v>129968901.96700001</v>
      </c>
      <c r="J323" s="11"/>
      <c r="K323" s="153"/>
      <c r="L323" s="156"/>
      <c r="M323" s="12">
        <v>16</v>
      </c>
      <c r="N323" s="5" t="s">
        <v>710</v>
      </c>
      <c r="O323" s="5">
        <v>154662910.43130001</v>
      </c>
      <c r="P323" s="5">
        <v>0</v>
      </c>
      <c r="Q323" s="5">
        <v>315278.63010000001</v>
      </c>
      <c r="R323" s="5">
        <v>57208345.547300003</v>
      </c>
      <c r="S323" s="6">
        <f t="shared" si="31"/>
        <v>212186534.60870004</v>
      </c>
    </row>
    <row r="324" spans="1:19" ht="25" customHeight="1" x14ac:dyDescent="0.25">
      <c r="A324" s="158"/>
      <c r="B324" s="156"/>
      <c r="C324" s="1">
        <v>16</v>
      </c>
      <c r="D324" s="5" t="s">
        <v>358</v>
      </c>
      <c r="E324" s="5">
        <v>107277515.5689</v>
      </c>
      <c r="F324" s="5">
        <v>0</v>
      </c>
      <c r="G324" s="5">
        <v>218684.0275</v>
      </c>
      <c r="H324" s="5">
        <v>33841923.709299996</v>
      </c>
      <c r="I324" s="6">
        <f t="shared" si="30"/>
        <v>141338123.3057</v>
      </c>
      <c r="J324" s="11"/>
      <c r="K324" s="153"/>
      <c r="L324" s="156"/>
      <c r="M324" s="12">
        <v>17</v>
      </c>
      <c r="N324" s="5" t="s">
        <v>711</v>
      </c>
      <c r="O324" s="5">
        <v>106260327.9076</v>
      </c>
      <c r="P324" s="5">
        <v>0</v>
      </c>
      <c r="Q324" s="5">
        <v>216610.50169999999</v>
      </c>
      <c r="R324" s="5">
        <v>40442928.365999997</v>
      </c>
      <c r="S324" s="6">
        <f t="shared" si="31"/>
        <v>146919866.7753</v>
      </c>
    </row>
    <row r="325" spans="1:19" ht="25" customHeight="1" x14ac:dyDescent="0.25">
      <c r="A325" s="158"/>
      <c r="B325" s="156"/>
      <c r="C325" s="1">
        <v>17</v>
      </c>
      <c r="D325" s="5" t="s">
        <v>359</v>
      </c>
      <c r="E325" s="5">
        <v>125939955.2033</v>
      </c>
      <c r="F325" s="5">
        <v>0</v>
      </c>
      <c r="G325" s="5">
        <v>256727.204</v>
      </c>
      <c r="H325" s="5">
        <v>35835733.850000001</v>
      </c>
      <c r="I325" s="6">
        <f t="shared" si="30"/>
        <v>162032416.25729999</v>
      </c>
      <c r="J325" s="11"/>
      <c r="K325" s="153"/>
      <c r="L325" s="156"/>
      <c r="M325" s="12">
        <v>18</v>
      </c>
      <c r="N325" s="5" t="s">
        <v>712</v>
      </c>
      <c r="O325" s="5">
        <v>130753787.3761</v>
      </c>
      <c r="P325" s="5">
        <v>0</v>
      </c>
      <c r="Q325" s="5">
        <v>266540.14750000002</v>
      </c>
      <c r="R325" s="5">
        <v>52243923.286600001</v>
      </c>
      <c r="S325" s="6">
        <f t="shared" si="31"/>
        <v>183264250.81020001</v>
      </c>
    </row>
    <row r="326" spans="1:19" ht="25" customHeight="1" x14ac:dyDescent="0.25">
      <c r="A326" s="158"/>
      <c r="B326" s="156"/>
      <c r="C326" s="1">
        <v>18</v>
      </c>
      <c r="D326" s="5" t="s">
        <v>360</v>
      </c>
      <c r="E326" s="5">
        <v>136315182.07080001</v>
      </c>
      <c r="F326" s="5">
        <v>0</v>
      </c>
      <c r="G326" s="5">
        <v>277876.989</v>
      </c>
      <c r="H326" s="5">
        <v>39001770.439499997</v>
      </c>
      <c r="I326" s="6">
        <f t="shared" si="30"/>
        <v>175594829.4993</v>
      </c>
      <c r="J326" s="11"/>
      <c r="K326" s="153"/>
      <c r="L326" s="156"/>
      <c r="M326" s="12">
        <v>19</v>
      </c>
      <c r="N326" s="5" t="s">
        <v>713</v>
      </c>
      <c r="O326" s="5">
        <v>103635268.51809999</v>
      </c>
      <c r="P326" s="5">
        <v>0</v>
      </c>
      <c r="Q326" s="5">
        <v>211259.34719999999</v>
      </c>
      <c r="R326" s="5">
        <v>42499931.091200002</v>
      </c>
      <c r="S326" s="6">
        <f t="shared" si="31"/>
        <v>146346458.95649999</v>
      </c>
    </row>
    <row r="327" spans="1:19" ht="25" customHeight="1" x14ac:dyDescent="0.25">
      <c r="A327" s="158"/>
      <c r="B327" s="156"/>
      <c r="C327" s="1">
        <v>19</v>
      </c>
      <c r="D327" s="5" t="s">
        <v>361</v>
      </c>
      <c r="E327" s="5">
        <v>119432046.17219999</v>
      </c>
      <c r="F327" s="5">
        <v>0</v>
      </c>
      <c r="G327" s="5">
        <v>243460.90349999999</v>
      </c>
      <c r="H327" s="5">
        <v>34973062.964400001</v>
      </c>
      <c r="I327" s="6">
        <f t="shared" si="30"/>
        <v>154648570.04010001</v>
      </c>
      <c r="J327" s="11"/>
      <c r="K327" s="153"/>
      <c r="L327" s="156"/>
      <c r="M327" s="12">
        <v>20</v>
      </c>
      <c r="N327" s="5" t="s">
        <v>714</v>
      </c>
      <c r="O327" s="5">
        <v>112099098.59729999</v>
      </c>
      <c r="P327" s="5">
        <v>0</v>
      </c>
      <c r="Q327" s="5">
        <v>228512.77110000001</v>
      </c>
      <c r="R327" s="5">
        <v>46596236.210699998</v>
      </c>
      <c r="S327" s="6">
        <f t="shared" si="31"/>
        <v>158923847.57909998</v>
      </c>
    </row>
    <row r="328" spans="1:19" ht="25" customHeight="1" x14ac:dyDescent="0.25">
      <c r="A328" s="158"/>
      <c r="B328" s="156"/>
      <c r="C328" s="1">
        <v>20</v>
      </c>
      <c r="D328" s="5" t="s">
        <v>362</v>
      </c>
      <c r="E328" s="5">
        <v>106102863.1737</v>
      </c>
      <c r="F328" s="5">
        <v>0</v>
      </c>
      <c r="G328" s="5">
        <v>216289.5116</v>
      </c>
      <c r="H328" s="5">
        <v>32330828.026700001</v>
      </c>
      <c r="I328" s="6">
        <f t="shared" si="30"/>
        <v>138649980.71200001</v>
      </c>
      <c r="J328" s="11"/>
      <c r="K328" s="153"/>
      <c r="L328" s="156"/>
      <c r="M328" s="12">
        <v>21</v>
      </c>
      <c r="N328" s="5" t="s">
        <v>715</v>
      </c>
      <c r="O328" s="5">
        <v>115777965.47840001</v>
      </c>
      <c r="P328" s="5">
        <v>0</v>
      </c>
      <c r="Q328" s="5">
        <v>236012.1005</v>
      </c>
      <c r="R328" s="5">
        <v>44287664.527000003</v>
      </c>
      <c r="S328" s="6">
        <f t="shared" si="31"/>
        <v>160301642.10590002</v>
      </c>
    </row>
    <row r="329" spans="1:19" ht="25" customHeight="1" x14ac:dyDescent="0.25">
      <c r="A329" s="158"/>
      <c r="B329" s="156"/>
      <c r="C329" s="1">
        <v>21</v>
      </c>
      <c r="D329" s="5" t="s">
        <v>363</v>
      </c>
      <c r="E329" s="5">
        <v>116698569.6952</v>
      </c>
      <c r="F329" s="5">
        <v>0</v>
      </c>
      <c r="G329" s="5">
        <v>237888.742</v>
      </c>
      <c r="H329" s="5">
        <v>35812427.0792</v>
      </c>
      <c r="I329" s="6">
        <f t="shared" ref="I329:I392" si="37">SUM(E329:H329)</f>
        <v>152748885.51639998</v>
      </c>
      <c r="J329" s="11"/>
      <c r="K329" s="153"/>
      <c r="L329" s="156"/>
      <c r="M329" s="12">
        <v>22</v>
      </c>
      <c r="N329" s="5" t="s">
        <v>716</v>
      </c>
      <c r="O329" s="5">
        <v>215014714.63119999</v>
      </c>
      <c r="P329" s="5">
        <v>0</v>
      </c>
      <c r="Q329" s="5">
        <v>438305.11459999997</v>
      </c>
      <c r="R329" s="5">
        <v>77800398.098499998</v>
      </c>
      <c r="S329" s="6">
        <f t="shared" ref="S329:S392" si="38">SUM(O329:R329)</f>
        <v>293253417.84429997</v>
      </c>
    </row>
    <row r="330" spans="1:19" ht="25" customHeight="1" x14ac:dyDescent="0.25">
      <c r="A330" s="158"/>
      <c r="B330" s="156"/>
      <c r="C330" s="1">
        <v>22</v>
      </c>
      <c r="D330" s="5" t="s">
        <v>364</v>
      </c>
      <c r="E330" s="5">
        <v>113522397.76989999</v>
      </c>
      <c r="F330" s="5">
        <v>0</v>
      </c>
      <c r="G330" s="5">
        <v>231414.1507</v>
      </c>
      <c r="H330" s="5">
        <v>33993217.489200003</v>
      </c>
      <c r="I330" s="6">
        <f t="shared" si="37"/>
        <v>147747029.40979999</v>
      </c>
      <c r="J330" s="11"/>
      <c r="K330" s="154"/>
      <c r="L330" s="157"/>
      <c r="M330" s="12">
        <v>23</v>
      </c>
      <c r="N330" s="5" t="s">
        <v>717</v>
      </c>
      <c r="O330" s="5">
        <v>127264237.93279999</v>
      </c>
      <c r="P330" s="5">
        <v>0</v>
      </c>
      <c r="Q330" s="5">
        <v>259426.73970000001</v>
      </c>
      <c r="R330" s="5">
        <v>43896014.668099999</v>
      </c>
      <c r="S330" s="6">
        <f t="shared" si="38"/>
        <v>171419679.34060001</v>
      </c>
    </row>
    <row r="331" spans="1:19" ht="25" customHeight="1" x14ac:dyDescent="0.3">
      <c r="A331" s="158"/>
      <c r="B331" s="156"/>
      <c r="C331" s="1">
        <v>23</v>
      </c>
      <c r="D331" s="5" t="s">
        <v>365</v>
      </c>
      <c r="E331" s="5">
        <v>109805453.90989999</v>
      </c>
      <c r="F331" s="5">
        <v>0</v>
      </c>
      <c r="G331" s="5">
        <v>223837.20180000001</v>
      </c>
      <c r="H331" s="5">
        <v>33337984.872499999</v>
      </c>
      <c r="I331" s="6">
        <f t="shared" si="37"/>
        <v>143367275.9842</v>
      </c>
      <c r="J331" s="11"/>
      <c r="K331" s="18"/>
      <c r="L331" s="141" t="s">
        <v>844</v>
      </c>
      <c r="M331" s="142"/>
      <c r="N331" s="143"/>
      <c r="O331" s="14">
        <f>SUM(O308:O330)</f>
        <v>3183277250.5820994</v>
      </c>
      <c r="P331" s="14">
        <f t="shared" ref="P331:S331" si="39">SUM(P308:P330)</f>
        <v>0</v>
      </c>
      <c r="Q331" s="14">
        <f t="shared" si="39"/>
        <v>6489075.4226999981</v>
      </c>
      <c r="R331" s="14">
        <f t="shared" si="39"/>
        <v>1207921645.0358</v>
      </c>
      <c r="S331" s="14">
        <f t="shared" si="39"/>
        <v>4397687971.0405998</v>
      </c>
    </row>
    <row r="332" spans="1:19" ht="25" customHeight="1" x14ac:dyDescent="0.25">
      <c r="A332" s="158"/>
      <c r="B332" s="156"/>
      <c r="C332" s="1">
        <v>24</v>
      </c>
      <c r="D332" s="5" t="s">
        <v>366</v>
      </c>
      <c r="E332" s="5">
        <v>113592296.3247</v>
      </c>
      <c r="F332" s="5">
        <v>0</v>
      </c>
      <c r="G332" s="5">
        <v>231556.63810000001</v>
      </c>
      <c r="H332" s="5">
        <v>33792106.487999998</v>
      </c>
      <c r="I332" s="6">
        <f t="shared" si="37"/>
        <v>147615959.4508</v>
      </c>
      <c r="J332" s="11"/>
      <c r="K332" s="152">
        <v>33</v>
      </c>
      <c r="L332" s="155" t="s">
        <v>57</v>
      </c>
      <c r="M332" s="12">
        <v>1</v>
      </c>
      <c r="N332" s="5" t="s">
        <v>718</v>
      </c>
      <c r="O332" s="5">
        <v>119235523.47679999</v>
      </c>
      <c r="P332" s="5">
        <v>-1564740.79</v>
      </c>
      <c r="Q332" s="5">
        <v>243060.2941</v>
      </c>
      <c r="R332" s="5">
        <v>32801497.9001</v>
      </c>
      <c r="S332" s="6">
        <f t="shared" si="38"/>
        <v>150715340.88099998</v>
      </c>
    </row>
    <row r="333" spans="1:19" ht="25" customHeight="1" x14ac:dyDescent="0.25">
      <c r="A333" s="158"/>
      <c r="B333" s="156"/>
      <c r="C333" s="1">
        <v>25</v>
      </c>
      <c r="D333" s="5" t="s">
        <v>367</v>
      </c>
      <c r="E333" s="5">
        <v>114632560.6312</v>
      </c>
      <c r="F333" s="5">
        <v>0</v>
      </c>
      <c r="G333" s="5">
        <v>233677.20540000001</v>
      </c>
      <c r="H333" s="5">
        <v>34570680.778099999</v>
      </c>
      <c r="I333" s="6">
        <f t="shared" si="37"/>
        <v>149436918.61470002</v>
      </c>
      <c r="J333" s="11"/>
      <c r="K333" s="153"/>
      <c r="L333" s="156"/>
      <c r="M333" s="12">
        <v>2</v>
      </c>
      <c r="N333" s="5" t="s">
        <v>719</v>
      </c>
      <c r="O333" s="5">
        <v>135729978.78459999</v>
      </c>
      <c r="P333" s="5">
        <v>-1564740.79</v>
      </c>
      <c r="Q333" s="5">
        <v>276684.05859999999</v>
      </c>
      <c r="R333" s="5">
        <v>38438292.464599997</v>
      </c>
      <c r="S333" s="6">
        <f t="shared" si="38"/>
        <v>172880214.51779997</v>
      </c>
    </row>
    <row r="334" spans="1:19" ht="25" customHeight="1" x14ac:dyDescent="0.25">
      <c r="A334" s="158"/>
      <c r="B334" s="156"/>
      <c r="C334" s="1">
        <v>26</v>
      </c>
      <c r="D334" s="5" t="s">
        <v>368</v>
      </c>
      <c r="E334" s="5">
        <v>121949558.8742</v>
      </c>
      <c r="F334" s="5">
        <v>0</v>
      </c>
      <c r="G334" s="5">
        <v>248592.82519999999</v>
      </c>
      <c r="H334" s="5">
        <v>38429673.314300001</v>
      </c>
      <c r="I334" s="6">
        <f t="shared" si="37"/>
        <v>160627825.01370001</v>
      </c>
      <c r="J334" s="11"/>
      <c r="K334" s="153"/>
      <c r="L334" s="156"/>
      <c r="M334" s="12">
        <v>3</v>
      </c>
      <c r="N334" s="5" t="s">
        <v>878</v>
      </c>
      <c r="O334" s="5">
        <v>146271614.47080001</v>
      </c>
      <c r="P334" s="5">
        <v>-1564740.79</v>
      </c>
      <c r="Q334" s="5">
        <v>298173.0662</v>
      </c>
      <c r="R334" s="5">
        <v>39971253.262000002</v>
      </c>
      <c r="S334" s="6">
        <f t="shared" si="38"/>
        <v>184976300.009</v>
      </c>
    </row>
    <row r="335" spans="1:19" ht="25" customHeight="1" x14ac:dyDescent="0.25">
      <c r="A335" s="158"/>
      <c r="B335" s="157"/>
      <c r="C335" s="1">
        <v>27</v>
      </c>
      <c r="D335" s="5" t="s">
        <v>369</v>
      </c>
      <c r="E335" s="5">
        <v>109094203.2999</v>
      </c>
      <c r="F335" s="5">
        <v>0</v>
      </c>
      <c r="G335" s="5">
        <v>222387.3253</v>
      </c>
      <c r="H335" s="5">
        <v>32332269.682599999</v>
      </c>
      <c r="I335" s="6">
        <f t="shared" si="37"/>
        <v>141648860.30779999</v>
      </c>
      <c r="J335" s="11"/>
      <c r="K335" s="153"/>
      <c r="L335" s="156"/>
      <c r="M335" s="12">
        <v>4</v>
      </c>
      <c r="N335" s="5" t="s">
        <v>720</v>
      </c>
      <c r="O335" s="5">
        <v>158816206.6979</v>
      </c>
      <c r="P335" s="5">
        <v>-1564740.79</v>
      </c>
      <c r="Q335" s="5">
        <v>323745.07860000001</v>
      </c>
      <c r="R335" s="5">
        <v>44273875.362400003</v>
      </c>
      <c r="S335" s="6">
        <f t="shared" si="38"/>
        <v>201849086.34889999</v>
      </c>
    </row>
    <row r="336" spans="1:19" ht="25" customHeight="1" x14ac:dyDescent="0.3">
      <c r="A336" s="1"/>
      <c r="B336" s="141" t="s">
        <v>828</v>
      </c>
      <c r="C336" s="142"/>
      <c r="D336" s="143"/>
      <c r="E336" s="14">
        <f>SUM(E309:E335)</f>
        <v>3223947326.1524997</v>
      </c>
      <c r="F336" s="14">
        <f t="shared" ref="F336:I336" si="40">SUM(F309:F335)</f>
        <v>0</v>
      </c>
      <c r="G336" s="14">
        <f t="shared" si="40"/>
        <v>6571980.9215999991</v>
      </c>
      <c r="H336" s="14">
        <f t="shared" si="40"/>
        <v>973466232.46750021</v>
      </c>
      <c r="I336" s="14">
        <f t="shared" si="40"/>
        <v>4203985539.5415998</v>
      </c>
      <c r="J336" s="11"/>
      <c r="K336" s="153"/>
      <c r="L336" s="156"/>
      <c r="M336" s="12">
        <v>5</v>
      </c>
      <c r="N336" s="5" t="s">
        <v>721</v>
      </c>
      <c r="O336" s="5">
        <v>149399186.26570001</v>
      </c>
      <c r="P336" s="5">
        <v>-1564740.79</v>
      </c>
      <c r="Q336" s="5">
        <v>304548.58669999999</v>
      </c>
      <c r="R336" s="5">
        <v>38990126.314900003</v>
      </c>
      <c r="S336" s="6">
        <f t="shared" si="38"/>
        <v>187129120.37730002</v>
      </c>
    </row>
    <row r="337" spans="1:19" ht="25" customHeight="1" x14ac:dyDescent="0.25">
      <c r="A337" s="158">
        <v>17</v>
      </c>
      <c r="B337" s="155" t="s">
        <v>41</v>
      </c>
      <c r="C337" s="1">
        <v>1</v>
      </c>
      <c r="D337" s="5" t="s">
        <v>370</v>
      </c>
      <c r="E337" s="5">
        <v>113924695.72480001</v>
      </c>
      <c r="F337" s="5">
        <v>0</v>
      </c>
      <c r="G337" s="5">
        <v>232234.23060000001</v>
      </c>
      <c r="H337" s="5">
        <v>36020401.597900003</v>
      </c>
      <c r="I337" s="6">
        <f t="shared" si="37"/>
        <v>150177331.55330002</v>
      </c>
      <c r="J337" s="11"/>
      <c r="K337" s="153"/>
      <c r="L337" s="156"/>
      <c r="M337" s="12">
        <v>6</v>
      </c>
      <c r="N337" s="5" t="s">
        <v>722</v>
      </c>
      <c r="O337" s="5">
        <v>135372573.36860001</v>
      </c>
      <c r="P337" s="5">
        <v>-1564740.79</v>
      </c>
      <c r="Q337" s="5">
        <v>275955.49160000001</v>
      </c>
      <c r="R337" s="5">
        <v>32041985.504999999</v>
      </c>
      <c r="S337" s="6">
        <f t="shared" si="38"/>
        <v>166125773.57520002</v>
      </c>
    </row>
    <row r="338" spans="1:19" ht="25" customHeight="1" x14ac:dyDescent="0.25">
      <c r="A338" s="158"/>
      <c r="B338" s="156"/>
      <c r="C338" s="1">
        <v>2</v>
      </c>
      <c r="D338" s="5" t="s">
        <v>371</v>
      </c>
      <c r="E338" s="5">
        <v>134740017.45899999</v>
      </c>
      <c r="F338" s="5">
        <v>0</v>
      </c>
      <c r="G338" s="5">
        <v>274666.03340000001</v>
      </c>
      <c r="H338" s="5">
        <v>42115402.469700001</v>
      </c>
      <c r="I338" s="6">
        <f t="shared" si="37"/>
        <v>177130085.9621</v>
      </c>
      <c r="J338" s="11"/>
      <c r="K338" s="153"/>
      <c r="L338" s="156"/>
      <c r="M338" s="12">
        <v>7</v>
      </c>
      <c r="N338" s="5" t="s">
        <v>723</v>
      </c>
      <c r="O338" s="5">
        <v>154614795.56130001</v>
      </c>
      <c r="P338" s="5">
        <v>-1564740.79</v>
      </c>
      <c r="Q338" s="5">
        <v>315180.54849999998</v>
      </c>
      <c r="R338" s="5">
        <v>42919599.807300001</v>
      </c>
      <c r="S338" s="6">
        <f t="shared" si="38"/>
        <v>196284835.12710002</v>
      </c>
    </row>
    <row r="339" spans="1:19" ht="25" customHeight="1" x14ac:dyDescent="0.25">
      <c r="A339" s="158"/>
      <c r="B339" s="156"/>
      <c r="C339" s="1">
        <v>3</v>
      </c>
      <c r="D339" s="5" t="s">
        <v>372</v>
      </c>
      <c r="E339" s="5">
        <v>167216036.30509999</v>
      </c>
      <c r="F339" s="5">
        <v>0</v>
      </c>
      <c r="G339" s="5">
        <v>340868.03820000001</v>
      </c>
      <c r="H339" s="5">
        <v>50546847.039700001</v>
      </c>
      <c r="I339" s="6">
        <f t="shared" si="37"/>
        <v>218103751.38299999</v>
      </c>
      <c r="J339" s="11"/>
      <c r="K339" s="153"/>
      <c r="L339" s="156"/>
      <c r="M339" s="12">
        <v>8</v>
      </c>
      <c r="N339" s="5" t="s">
        <v>724</v>
      </c>
      <c r="O339" s="5">
        <v>131934462.72</v>
      </c>
      <c r="P339" s="5">
        <v>-1564740.79</v>
      </c>
      <c r="Q339" s="5">
        <v>268946.9412</v>
      </c>
      <c r="R339" s="5">
        <v>36442640.207999997</v>
      </c>
      <c r="S339" s="6">
        <f t="shared" si="38"/>
        <v>167081309.0792</v>
      </c>
    </row>
    <row r="340" spans="1:19" ht="25" customHeight="1" x14ac:dyDescent="0.25">
      <c r="A340" s="158"/>
      <c r="B340" s="156"/>
      <c r="C340" s="1">
        <v>4</v>
      </c>
      <c r="D340" s="5" t="s">
        <v>373</v>
      </c>
      <c r="E340" s="5">
        <v>126479384.1894</v>
      </c>
      <c r="F340" s="5">
        <v>0</v>
      </c>
      <c r="G340" s="5">
        <v>257826.82399999999</v>
      </c>
      <c r="H340" s="5">
        <v>36847591.7293</v>
      </c>
      <c r="I340" s="6">
        <f t="shared" si="37"/>
        <v>163584802.74270001</v>
      </c>
      <c r="J340" s="11"/>
      <c r="K340" s="153"/>
      <c r="L340" s="156"/>
      <c r="M340" s="12">
        <v>9</v>
      </c>
      <c r="N340" s="5" t="s">
        <v>725</v>
      </c>
      <c r="O340" s="5">
        <v>149339984.63749999</v>
      </c>
      <c r="P340" s="5">
        <v>-1564740.79</v>
      </c>
      <c r="Q340" s="5">
        <v>304427.90480000002</v>
      </c>
      <c r="R340" s="5">
        <v>36091356.715000004</v>
      </c>
      <c r="S340" s="6">
        <f t="shared" si="38"/>
        <v>184171028.4673</v>
      </c>
    </row>
    <row r="341" spans="1:19" ht="25" customHeight="1" x14ac:dyDescent="0.25">
      <c r="A341" s="158"/>
      <c r="B341" s="156"/>
      <c r="C341" s="1">
        <v>5</v>
      </c>
      <c r="D341" s="5" t="s">
        <v>374</v>
      </c>
      <c r="E341" s="5">
        <v>108530344.8972</v>
      </c>
      <c r="F341" s="5">
        <v>0</v>
      </c>
      <c r="G341" s="5">
        <v>221237.9062</v>
      </c>
      <c r="H341" s="5">
        <v>31887093.976399999</v>
      </c>
      <c r="I341" s="6">
        <f t="shared" si="37"/>
        <v>140638676.7798</v>
      </c>
      <c r="J341" s="11"/>
      <c r="K341" s="153"/>
      <c r="L341" s="156"/>
      <c r="M341" s="12">
        <v>10</v>
      </c>
      <c r="N341" s="5" t="s">
        <v>726</v>
      </c>
      <c r="O341" s="5">
        <v>134833214.8267</v>
      </c>
      <c r="P341" s="5">
        <v>-1564740.79</v>
      </c>
      <c r="Q341" s="5">
        <v>274856.01520000002</v>
      </c>
      <c r="R341" s="5">
        <v>34373783.867399998</v>
      </c>
      <c r="S341" s="6">
        <f t="shared" si="38"/>
        <v>167917113.91929999</v>
      </c>
    </row>
    <row r="342" spans="1:19" ht="25" customHeight="1" x14ac:dyDescent="0.25">
      <c r="A342" s="158"/>
      <c r="B342" s="156"/>
      <c r="C342" s="1">
        <v>6</v>
      </c>
      <c r="D342" s="5" t="s">
        <v>375</v>
      </c>
      <c r="E342" s="5">
        <v>106465386.2529</v>
      </c>
      <c r="F342" s="5">
        <v>0</v>
      </c>
      <c r="G342" s="5">
        <v>217028.51079999999</v>
      </c>
      <c r="H342" s="5">
        <v>33246815.7872</v>
      </c>
      <c r="I342" s="6">
        <f t="shared" si="37"/>
        <v>139929230.55090001</v>
      </c>
      <c r="J342" s="11"/>
      <c r="K342" s="153"/>
      <c r="L342" s="156"/>
      <c r="M342" s="12">
        <v>11</v>
      </c>
      <c r="N342" s="5" t="s">
        <v>727</v>
      </c>
      <c r="O342" s="5">
        <v>125031799.8432</v>
      </c>
      <c r="P342" s="5">
        <v>-1564740.79</v>
      </c>
      <c r="Q342" s="5">
        <v>254875.9393</v>
      </c>
      <c r="R342" s="5">
        <v>35113913.999600001</v>
      </c>
      <c r="S342" s="6">
        <f t="shared" si="38"/>
        <v>158835848.9921</v>
      </c>
    </row>
    <row r="343" spans="1:19" ht="25" customHeight="1" x14ac:dyDescent="0.25">
      <c r="A343" s="158"/>
      <c r="B343" s="156"/>
      <c r="C343" s="1">
        <v>7</v>
      </c>
      <c r="D343" s="5" t="s">
        <v>376</v>
      </c>
      <c r="E343" s="5">
        <v>149448173.52160001</v>
      </c>
      <c r="F343" s="5">
        <v>0</v>
      </c>
      <c r="G343" s="5">
        <v>304648.44669999997</v>
      </c>
      <c r="H343" s="5">
        <v>45162262.169600002</v>
      </c>
      <c r="I343" s="6">
        <f t="shared" si="37"/>
        <v>194915084.13790002</v>
      </c>
      <c r="J343" s="11"/>
      <c r="K343" s="153"/>
      <c r="L343" s="156"/>
      <c r="M343" s="12">
        <v>12</v>
      </c>
      <c r="N343" s="5" t="s">
        <v>728</v>
      </c>
      <c r="O343" s="5">
        <v>148865570.2369</v>
      </c>
      <c r="P343" s="5">
        <v>-1564740.79</v>
      </c>
      <c r="Q343" s="5">
        <v>303460.81630000001</v>
      </c>
      <c r="R343" s="5">
        <v>36336598.405699998</v>
      </c>
      <c r="S343" s="6">
        <f t="shared" si="38"/>
        <v>183940888.66890001</v>
      </c>
    </row>
    <row r="344" spans="1:19" ht="25" customHeight="1" x14ac:dyDescent="0.25">
      <c r="A344" s="158"/>
      <c r="B344" s="156"/>
      <c r="C344" s="1">
        <v>8</v>
      </c>
      <c r="D344" s="5" t="s">
        <v>377</v>
      </c>
      <c r="E344" s="5">
        <v>125427219.6794</v>
      </c>
      <c r="F344" s="5">
        <v>0</v>
      </c>
      <c r="G344" s="5">
        <v>255681.99830000001</v>
      </c>
      <c r="H344" s="5">
        <v>37640822.854599997</v>
      </c>
      <c r="I344" s="6">
        <f t="shared" si="37"/>
        <v>163323724.5323</v>
      </c>
      <c r="J344" s="11"/>
      <c r="K344" s="153"/>
      <c r="L344" s="156"/>
      <c r="M344" s="12">
        <v>13</v>
      </c>
      <c r="N344" s="5" t="s">
        <v>729</v>
      </c>
      <c r="O344" s="5">
        <v>156190023.28889999</v>
      </c>
      <c r="P344" s="5">
        <v>-1564740.79</v>
      </c>
      <c r="Q344" s="5">
        <v>318391.63280000002</v>
      </c>
      <c r="R344" s="5">
        <v>41016694.081699997</v>
      </c>
      <c r="S344" s="6">
        <f t="shared" si="38"/>
        <v>195960368.21340001</v>
      </c>
    </row>
    <row r="345" spans="1:19" ht="25" customHeight="1" x14ac:dyDescent="0.25">
      <c r="A345" s="158"/>
      <c r="B345" s="156"/>
      <c r="C345" s="1">
        <v>9</v>
      </c>
      <c r="D345" s="5" t="s">
        <v>378</v>
      </c>
      <c r="E345" s="5">
        <v>109865920.5394</v>
      </c>
      <c r="F345" s="5">
        <v>0</v>
      </c>
      <c r="G345" s="5">
        <v>223960.46230000001</v>
      </c>
      <c r="H345" s="5">
        <v>34030916.424999997</v>
      </c>
      <c r="I345" s="6">
        <f t="shared" si="37"/>
        <v>144120797.4267</v>
      </c>
      <c r="J345" s="11"/>
      <c r="K345" s="153"/>
      <c r="L345" s="156"/>
      <c r="M345" s="12">
        <v>14</v>
      </c>
      <c r="N345" s="5" t="s">
        <v>730</v>
      </c>
      <c r="O345" s="5">
        <v>140735485.40849999</v>
      </c>
      <c r="P345" s="5">
        <v>-1564740.79</v>
      </c>
      <c r="Q345" s="5">
        <v>286887.72840000002</v>
      </c>
      <c r="R345" s="5">
        <v>36917105.190499999</v>
      </c>
      <c r="S345" s="6">
        <f t="shared" si="38"/>
        <v>176374737.53739998</v>
      </c>
    </row>
    <row r="346" spans="1:19" ht="25" customHeight="1" x14ac:dyDescent="0.25">
      <c r="A346" s="158"/>
      <c r="B346" s="156"/>
      <c r="C346" s="1">
        <v>10</v>
      </c>
      <c r="D346" s="5" t="s">
        <v>379</v>
      </c>
      <c r="E346" s="5">
        <v>116067364.8177</v>
      </c>
      <c r="F346" s="5">
        <v>0</v>
      </c>
      <c r="G346" s="5">
        <v>236602.03779999999</v>
      </c>
      <c r="H346" s="5">
        <v>34660199.235100001</v>
      </c>
      <c r="I346" s="6">
        <f t="shared" si="37"/>
        <v>150964166.09060001</v>
      </c>
      <c r="J346" s="11"/>
      <c r="K346" s="153"/>
      <c r="L346" s="156"/>
      <c r="M346" s="12">
        <v>15</v>
      </c>
      <c r="N346" s="5" t="s">
        <v>731</v>
      </c>
      <c r="O346" s="5">
        <v>126020005.8117</v>
      </c>
      <c r="P346" s="5">
        <v>-1564740.79</v>
      </c>
      <c r="Q346" s="5">
        <v>256890.38630000001</v>
      </c>
      <c r="R346" s="5">
        <v>32749518.194899999</v>
      </c>
      <c r="S346" s="6">
        <f t="shared" si="38"/>
        <v>157461673.6029</v>
      </c>
    </row>
    <row r="347" spans="1:19" ht="25" customHeight="1" x14ac:dyDescent="0.25">
      <c r="A347" s="158"/>
      <c r="B347" s="156"/>
      <c r="C347" s="1">
        <v>11</v>
      </c>
      <c r="D347" s="5" t="s">
        <v>380</v>
      </c>
      <c r="E347" s="5">
        <v>161456438.96650001</v>
      </c>
      <c r="F347" s="5">
        <v>0</v>
      </c>
      <c r="G347" s="5">
        <v>329127.16279999999</v>
      </c>
      <c r="H347" s="5">
        <v>47279814.443599999</v>
      </c>
      <c r="I347" s="6">
        <f t="shared" si="37"/>
        <v>209065380.57290003</v>
      </c>
      <c r="J347" s="11"/>
      <c r="K347" s="153"/>
      <c r="L347" s="156"/>
      <c r="M347" s="12">
        <v>16</v>
      </c>
      <c r="N347" s="5" t="s">
        <v>732</v>
      </c>
      <c r="O347" s="5">
        <v>140038205.74829999</v>
      </c>
      <c r="P347" s="5">
        <v>-1564740.79</v>
      </c>
      <c r="Q347" s="5">
        <v>285466.33159999998</v>
      </c>
      <c r="R347" s="5">
        <v>43038776.696900003</v>
      </c>
      <c r="S347" s="6">
        <f t="shared" si="38"/>
        <v>181797707.98680001</v>
      </c>
    </row>
    <row r="348" spans="1:19" ht="25" customHeight="1" x14ac:dyDescent="0.25">
      <c r="A348" s="158"/>
      <c r="B348" s="156"/>
      <c r="C348" s="1">
        <v>12</v>
      </c>
      <c r="D348" s="5" t="s">
        <v>381</v>
      </c>
      <c r="E348" s="5">
        <v>119375005.2815</v>
      </c>
      <c r="F348" s="5">
        <v>0</v>
      </c>
      <c r="G348" s="5">
        <v>243344.6263</v>
      </c>
      <c r="H348" s="5">
        <v>35420993.1021</v>
      </c>
      <c r="I348" s="6">
        <f t="shared" si="37"/>
        <v>155039343.0099</v>
      </c>
      <c r="J348" s="11"/>
      <c r="K348" s="153"/>
      <c r="L348" s="156"/>
      <c r="M348" s="12">
        <v>17</v>
      </c>
      <c r="N348" s="5" t="s">
        <v>733</v>
      </c>
      <c r="O348" s="5">
        <v>138906907.31799999</v>
      </c>
      <c r="P348" s="5">
        <v>-1564740.79</v>
      </c>
      <c r="Q348" s="5">
        <v>283160.1923</v>
      </c>
      <c r="R348" s="5">
        <v>40000727.116499998</v>
      </c>
      <c r="S348" s="6">
        <f t="shared" si="38"/>
        <v>177626053.83679998</v>
      </c>
    </row>
    <row r="349" spans="1:19" ht="25" customHeight="1" x14ac:dyDescent="0.25">
      <c r="A349" s="158"/>
      <c r="B349" s="156"/>
      <c r="C349" s="1">
        <v>13</v>
      </c>
      <c r="D349" s="5" t="s">
        <v>382</v>
      </c>
      <c r="E349" s="5">
        <v>100771962.89030001</v>
      </c>
      <c r="F349" s="5">
        <v>0</v>
      </c>
      <c r="G349" s="5">
        <v>205422.53039999999</v>
      </c>
      <c r="H349" s="5">
        <v>33908135.395599999</v>
      </c>
      <c r="I349" s="6">
        <f t="shared" si="37"/>
        <v>134885520.8163</v>
      </c>
      <c r="J349" s="11"/>
      <c r="K349" s="153"/>
      <c r="L349" s="156"/>
      <c r="M349" s="12">
        <v>18</v>
      </c>
      <c r="N349" s="5" t="s">
        <v>734</v>
      </c>
      <c r="O349" s="5">
        <v>155536357.71329999</v>
      </c>
      <c r="P349" s="5">
        <v>-1564740.79</v>
      </c>
      <c r="Q349" s="5">
        <v>317059.14270000003</v>
      </c>
      <c r="R349" s="5">
        <v>42404848.550999999</v>
      </c>
      <c r="S349" s="6">
        <f t="shared" si="38"/>
        <v>196693524.61699998</v>
      </c>
    </row>
    <row r="350" spans="1:19" ht="25" customHeight="1" x14ac:dyDescent="0.25">
      <c r="A350" s="158"/>
      <c r="B350" s="156"/>
      <c r="C350" s="1">
        <v>14</v>
      </c>
      <c r="D350" s="5" t="s">
        <v>383</v>
      </c>
      <c r="E350" s="5">
        <v>138507847.31389999</v>
      </c>
      <c r="F350" s="5">
        <v>0</v>
      </c>
      <c r="G350" s="5">
        <v>282346.71289999998</v>
      </c>
      <c r="H350" s="5">
        <v>43796773.735200003</v>
      </c>
      <c r="I350" s="6">
        <f t="shared" si="37"/>
        <v>182586967.76200002</v>
      </c>
      <c r="J350" s="11"/>
      <c r="K350" s="153"/>
      <c r="L350" s="156"/>
      <c r="M350" s="12">
        <v>19</v>
      </c>
      <c r="N350" s="5" t="s">
        <v>735</v>
      </c>
      <c r="O350" s="5">
        <v>143398253.68020001</v>
      </c>
      <c r="P350" s="5">
        <v>-1564740.79</v>
      </c>
      <c r="Q350" s="5">
        <v>292315.75209999998</v>
      </c>
      <c r="R350" s="5">
        <v>33508389.853999998</v>
      </c>
      <c r="S350" s="6">
        <f t="shared" si="38"/>
        <v>175634218.49630001</v>
      </c>
    </row>
    <row r="351" spans="1:19" ht="25" customHeight="1" x14ac:dyDescent="0.25">
      <c r="A351" s="158"/>
      <c r="B351" s="156"/>
      <c r="C351" s="1">
        <v>15</v>
      </c>
      <c r="D351" s="5" t="s">
        <v>384</v>
      </c>
      <c r="E351" s="5">
        <v>155785869.76179999</v>
      </c>
      <c r="F351" s="5">
        <v>0</v>
      </c>
      <c r="G351" s="5">
        <v>317567.77029999997</v>
      </c>
      <c r="H351" s="5">
        <v>47157754.242200002</v>
      </c>
      <c r="I351" s="6">
        <f t="shared" si="37"/>
        <v>203261191.77429998</v>
      </c>
      <c r="J351" s="11"/>
      <c r="K351" s="153"/>
      <c r="L351" s="156"/>
      <c r="M351" s="12">
        <v>20</v>
      </c>
      <c r="N351" s="5" t="s">
        <v>736</v>
      </c>
      <c r="O351" s="5">
        <v>130494503.1569</v>
      </c>
      <c r="P351" s="5">
        <v>-1564740.79</v>
      </c>
      <c r="Q351" s="5">
        <v>266011.59950000001</v>
      </c>
      <c r="R351" s="5">
        <v>29865565.6142</v>
      </c>
      <c r="S351" s="6">
        <f t="shared" si="38"/>
        <v>159061339.58059999</v>
      </c>
    </row>
    <row r="352" spans="1:19" ht="25" customHeight="1" x14ac:dyDescent="0.25">
      <c r="A352" s="158"/>
      <c r="B352" s="156"/>
      <c r="C352" s="1">
        <v>16</v>
      </c>
      <c r="D352" s="5" t="s">
        <v>385</v>
      </c>
      <c r="E352" s="5">
        <v>114176041.3256</v>
      </c>
      <c r="F352" s="5">
        <v>0</v>
      </c>
      <c r="G352" s="5">
        <v>232746.59580000001</v>
      </c>
      <c r="H352" s="5">
        <v>35696429.475299999</v>
      </c>
      <c r="I352" s="6">
        <f t="shared" si="37"/>
        <v>150105217.39669999</v>
      </c>
      <c r="J352" s="11"/>
      <c r="K352" s="153"/>
      <c r="L352" s="156"/>
      <c r="M352" s="12">
        <v>21</v>
      </c>
      <c r="N352" s="5" t="s">
        <v>737</v>
      </c>
      <c r="O352" s="5">
        <v>134519754.95539999</v>
      </c>
      <c r="P352" s="5">
        <v>-1564740.79</v>
      </c>
      <c r="Q352" s="5">
        <v>274217.03080000001</v>
      </c>
      <c r="R352" s="5">
        <v>38775720.042400002</v>
      </c>
      <c r="S352" s="6">
        <f t="shared" si="38"/>
        <v>172004951.23859999</v>
      </c>
    </row>
    <row r="353" spans="1:19" ht="25" customHeight="1" x14ac:dyDescent="0.25">
      <c r="A353" s="158"/>
      <c r="B353" s="156"/>
      <c r="C353" s="1">
        <v>17</v>
      </c>
      <c r="D353" s="5" t="s">
        <v>386</v>
      </c>
      <c r="E353" s="5">
        <v>120819895.0737</v>
      </c>
      <c r="F353" s="5">
        <v>0</v>
      </c>
      <c r="G353" s="5">
        <v>246290.01809999999</v>
      </c>
      <c r="H353" s="5">
        <v>38382554.826700002</v>
      </c>
      <c r="I353" s="6">
        <f t="shared" si="37"/>
        <v>159448739.91850001</v>
      </c>
      <c r="J353" s="11"/>
      <c r="K353" s="153"/>
      <c r="L353" s="156"/>
      <c r="M353" s="12">
        <v>22</v>
      </c>
      <c r="N353" s="5" t="s">
        <v>738</v>
      </c>
      <c r="O353" s="5">
        <v>129428906.61409999</v>
      </c>
      <c r="P353" s="5">
        <v>-1564740.79</v>
      </c>
      <c r="Q353" s="5">
        <v>263839.39279999997</v>
      </c>
      <c r="R353" s="5">
        <v>37389167.413099997</v>
      </c>
      <c r="S353" s="6">
        <f t="shared" si="38"/>
        <v>165517172.63</v>
      </c>
    </row>
    <row r="354" spans="1:19" ht="25" customHeight="1" x14ac:dyDescent="0.25">
      <c r="A354" s="158"/>
      <c r="B354" s="156"/>
      <c r="C354" s="1">
        <v>18</v>
      </c>
      <c r="D354" s="5" t="s">
        <v>387</v>
      </c>
      <c r="E354" s="5">
        <v>126013038.42309999</v>
      </c>
      <c r="F354" s="5">
        <v>0</v>
      </c>
      <c r="G354" s="5">
        <v>256876.1833</v>
      </c>
      <c r="H354" s="5">
        <v>40787637.365199998</v>
      </c>
      <c r="I354" s="6">
        <f t="shared" si="37"/>
        <v>167057551.9716</v>
      </c>
      <c r="J354" s="11"/>
      <c r="K354" s="154"/>
      <c r="L354" s="157"/>
      <c r="M354" s="12">
        <v>23</v>
      </c>
      <c r="N354" s="5" t="s">
        <v>739</v>
      </c>
      <c r="O354" s="5">
        <v>121339571.4622</v>
      </c>
      <c r="P354" s="5">
        <v>-1564740.79</v>
      </c>
      <c r="Q354" s="5">
        <v>247349.37270000001</v>
      </c>
      <c r="R354" s="5">
        <v>33601136.384999998</v>
      </c>
      <c r="S354" s="6">
        <f t="shared" si="38"/>
        <v>153623316.42989999</v>
      </c>
    </row>
    <row r="355" spans="1:19" ht="25" customHeight="1" x14ac:dyDescent="0.3">
      <c r="A355" s="158"/>
      <c r="B355" s="156"/>
      <c r="C355" s="1">
        <v>19</v>
      </c>
      <c r="D355" s="5" t="s">
        <v>388</v>
      </c>
      <c r="E355" s="5">
        <v>130189941.1142</v>
      </c>
      <c r="F355" s="5">
        <v>0</v>
      </c>
      <c r="G355" s="5">
        <v>265390.75319999998</v>
      </c>
      <c r="H355" s="5">
        <v>39297125.325400002</v>
      </c>
      <c r="I355" s="6">
        <f t="shared" si="37"/>
        <v>169752457.19279999</v>
      </c>
      <c r="J355" s="11"/>
      <c r="K355" s="18"/>
      <c r="L355" s="141" t="s">
        <v>845</v>
      </c>
      <c r="M355" s="142"/>
      <c r="N355" s="143"/>
      <c r="O355" s="14">
        <f>SUM(O332:O354)</f>
        <v>3206052886.0474997</v>
      </c>
      <c r="P355" s="14">
        <f t="shared" ref="P355:S355" si="41">SUM(P332:P354)</f>
        <v>-35989038.169999987</v>
      </c>
      <c r="Q355" s="14">
        <f t="shared" si="41"/>
        <v>6535503.3031000011</v>
      </c>
      <c r="R355" s="14">
        <f t="shared" si="41"/>
        <v>857062572.95219994</v>
      </c>
      <c r="S355" s="14">
        <f t="shared" si="41"/>
        <v>4033661924.1328001</v>
      </c>
    </row>
    <row r="356" spans="1:19" ht="25" customHeight="1" x14ac:dyDescent="0.25">
      <c r="A356" s="158"/>
      <c r="B356" s="156"/>
      <c r="C356" s="1">
        <v>20</v>
      </c>
      <c r="D356" s="5" t="s">
        <v>389</v>
      </c>
      <c r="E356" s="5">
        <v>131315652.5678</v>
      </c>
      <c r="F356" s="5">
        <v>0</v>
      </c>
      <c r="G356" s="5">
        <v>267685.50349999999</v>
      </c>
      <c r="H356" s="5">
        <v>39841911.0801</v>
      </c>
      <c r="I356" s="6">
        <f t="shared" si="37"/>
        <v>171425249.1514</v>
      </c>
      <c r="J356" s="11"/>
      <c r="K356" s="152">
        <v>34</v>
      </c>
      <c r="L356" s="155" t="s">
        <v>58</v>
      </c>
      <c r="M356" s="12">
        <v>1</v>
      </c>
      <c r="N356" s="5" t="s">
        <v>740</v>
      </c>
      <c r="O356" s="5">
        <v>120438319.7476</v>
      </c>
      <c r="P356" s="5">
        <v>0</v>
      </c>
      <c r="Q356" s="5">
        <v>245512.18100000001</v>
      </c>
      <c r="R356" s="5">
        <v>31917623.197000001</v>
      </c>
      <c r="S356" s="6">
        <f t="shared" si="38"/>
        <v>152601455.12560001</v>
      </c>
    </row>
    <row r="357" spans="1:19" ht="25" customHeight="1" x14ac:dyDescent="0.25">
      <c r="A357" s="158"/>
      <c r="B357" s="156"/>
      <c r="C357" s="1">
        <v>21</v>
      </c>
      <c r="D357" s="5" t="s">
        <v>390</v>
      </c>
      <c r="E357" s="5">
        <v>123016436.2261</v>
      </c>
      <c r="F357" s="5">
        <v>0</v>
      </c>
      <c r="G357" s="5">
        <v>250767.64290000001</v>
      </c>
      <c r="H357" s="5">
        <v>38376067.375</v>
      </c>
      <c r="I357" s="6">
        <f t="shared" si="37"/>
        <v>161643271.24400002</v>
      </c>
      <c r="J357" s="11"/>
      <c r="K357" s="153"/>
      <c r="L357" s="156"/>
      <c r="M357" s="12">
        <v>2</v>
      </c>
      <c r="N357" s="5" t="s">
        <v>741</v>
      </c>
      <c r="O357" s="5">
        <v>206097700.6566</v>
      </c>
      <c r="P357" s="5">
        <v>0</v>
      </c>
      <c r="Q357" s="5">
        <v>420127.88040000002</v>
      </c>
      <c r="R357" s="5">
        <v>41689967.958800003</v>
      </c>
      <c r="S357" s="6">
        <f t="shared" si="38"/>
        <v>248207796.49580002</v>
      </c>
    </row>
    <row r="358" spans="1:19" ht="25" customHeight="1" x14ac:dyDescent="0.25">
      <c r="A358" s="158"/>
      <c r="B358" s="156"/>
      <c r="C358" s="1">
        <v>22</v>
      </c>
      <c r="D358" s="5" t="s">
        <v>391</v>
      </c>
      <c r="E358" s="5">
        <v>112837947.89380001</v>
      </c>
      <c r="F358" s="5">
        <v>0</v>
      </c>
      <c r="G358" s="5">
        <v>230018.90719999999</v>
      </c>
      <c r="H358" s="5">
        <v>35733912.529299997</v>
      </c>
      <c r="I358" s="6">
        <f t="shared" si="37"/>
        <v>148801879.3303</v>
      </c>
      <c r="J358" s="11"/>
      <c r="K358" s="153"/>
      <c r="L358" s="156"/>
      <c r="M358" s="12">
        <v>3</v>
      </c>
      <c r="N358" s="5" t="s">
        <v>742</v>
      </c>
      <c r="O358" s="5">
        <v>141551209.42680001</v>
      </c>
      <c r="P358" s="5">
        <v>0</v>
      </c>
      <c r="Q358" s="5">
        <v>288550.57280000002</v>
      </c>
      <c r="R358" s="5">
        <v>35697164.473499998</v>
      </c>
      <c r="S358" s="6">
        <f t="shared" si="38"/>
        <v>177536924.47310001</v>
      </c>
    </row>
    <row r="359" spans="1:19" ht="25" customHeight="1" x14ac:dyDescent="0.25">
      <c r="A359" s="158"/>
      <c r="B359" s="156"/>
      <c r="C359" s="1">
        <v>23</v>
      </c>
      <c r="D359" s="5" t="s">
        <v>392</v>
      </c>
      <c r="E359" s="5">
        <v>138476816.9646</v>
      </c>
      <c r="F359" s="5">
        <v>0</v>
      </c>
      <c r="G359" s="5">
        <v>282283.45779999997</v>
      </c>
      <c r="H359" s="5">
        <v>40827763.454999998</v>
      </c>
      <c r="I359" s="6">
        <f t="shared" si="37"/>
        <v>179586863.87739998</v>
      </c>
      <c r="J359" s="11"/>
      <c r="K359" s="153"/>
      <c r="L359" s="156"/>
      <c r="M359" s="12">
        <v>4</v>
      </c>
      <c r="N359" s="5" t="s">
        <v>743</v>
      </c>
      <c r="O359" s="5">
        <v>169012990.57710001</v>
      </c>
      <c r="P359" s="5">
        <v>0</v>
      </c>
      <c r="Q359" s="5">
        <v>344531.10960000003</v>
      </c>
      <c r="R359" s="5">
        <v>31986502.313299999</v>
      </c>
      <c r="S359" s="6">
        <f t="shared" si="38"/>
        <v>201344024</v>
      </c>
    </row>
    <row r="360" spans="1:19" ht="25" customHeight="1" x14ac:dyDescent="0.25">
      <c r="A360" s="158"/>
      <c r="B360" s="156"/>
      <c r="C360" s="1">
        <v>24</v>
      </c>
      <c r="D360" s="5" t="s">
        <v>393</v>
      </c>
      <c r="E360" s="5">
        <v>102404777.17749999</v>
      </c>
      <c r="F360" s="5">
        <v>0</v>
      </c>
      <c r="G360" s="5">
        <v>208751.0042</v>
      </c>
      <c r="H360" s="5">
        <v>31680857.087499999</v>
      </c>
      <c r="I360" s="6">
        <f t="shared" si="37"/>
        <v>134294385.2692</v>
      </c>
      <c r="J360" s="11"/>
      <c r="K360" s="153"/>
      <c r="L360" s="156"/>
      <c r="M360" s="12">
        <v>5</v>
      </c>
      <c r="N360" s="5" t="s">
        <v>744</v>
      </c>
      <c r="O360" s="5">
        <v>182592418.21450001</v>
      </c>
      <c r="P360" s="5">
        <v>0</v>
      </c>
      <c r="Q360" s="5">
        <v>372212.62239999999</v>
      </c>
      <c r="R360" s="5">
        <v>44558382.692400001</v>
      </c>
      <c r="S360" s="6">
        <f t="shared" si="38"/>
        <v>227523013.5293</v>
      </c>
    </row>
    <row r="361" spans="1:19" ht="25" customHeight="1" x14ac:dyDescent="0.25">
      <c r="A361" s="158"/>
      <c r="B361" s="156"/>
      <c r="C361" s="1">
        <v>25</v>
      </c>
      <c r="D361" s="5" t="s">
        <v>394</v>
      </c>
      <c r="E361" s="5">
        <v>128530223.86849999</v>
      </c>
      <c r="F361" s="5">
        <v>0</v>
      </c>
      <c r="G361" s="5">
        <v>262007.43799999999</v>
      </c>
      <c r="H361" s="5">
        <v>35928135.618799999</v>
      </c>
      <c r="I361" s="6">
        <f t="shared" si="37"/>
        <v>164720366.9253</v>
      </c>
      <c r="J361" s="11"/>
      <c r="K361" s="153"/>
      <c r="L361" s="156"/>
      <c r="M361" s="12">
        <v>6</v>
      </c>
      <c r="N361" s="5" t="s">
        <v>745</v>
      </c>
      <c r="O361" s="5">
        <v>126490983.73999999</v>
      </c>
      <c r="P361" s="5">
        <v>0</v>
      </c>
      <c r="Q361" s="5">
        <v>257850.46950000001</v>
      </c>
      <c r="R361" s="5">
        <v>31687999.4454</v>
      </c>
      <c r="S361" s="6">
        <f t="shared" si="38"/>
        <v>158436833.65490001</v>
      </c>
    </row>
    <row r="362" spans="1:19" ht="25" customHeight="1" x14ac:dyDescent="0.25">
      <c r="A362" s="158"/>
      <c r="B362" s="156"/>
      <c r="C362" s="1">
        <v>26</v>
      </c>
      <c r="D362" s="5" t="s">
        <v>395</v>
      </c>
      <c r="E362" s="5">
        <v>116897587.1875</v>
      </c>
      <c r="F362" s="5">
        <v>0</v>
      </c>
      <c r="G362" s="5">
        <v>238294.4369</v>
      </c>
      <c r="H362" s="5">
        <v>36000859.150899999</v>
      </c>
      <c r="I362" s="6">
        <f t="shared" si="37"/>
        <v>153136740.7753</v>
      </c>
      <c r="J362" s="11"/>
      <c r="K362" s="153"/>
      <c r="L362" s="156"/>
      <c r="M362" s="12">
        <v>7</v>
      </c>
      <c r="N362" s="5" t="s">
        <v>746</v>
      </c>
      <c r="O362" s="5">
        <v>121662583.19</v>
      </c>
      <c r="P362" s="5">
        <v>0</v>
      </c>
      <c r="Q362" s="5">
        <v>248007.8285</v>
      </c>
      <c r="R362" s="5">
        <v>36156411.976800002</v>
      </c>
      <c r="S362" s="6">
        <f t="shared" si="38"/>
        <v>158067002.99529999</v>
      </c>
    </row>
    <row r="363" spans="1:19" ht="25" customHeight="1" x14ac:dyDescent="0.25">
      <c r="A363" s="158"/>
      <c r="B363" s="157"/>
      <c r="C363" s="1">
        <v>27</v>
      </c>
      <c r="D363" s="5" t="s">
        <v>396</v>
      </c>
      <c r="E363" s="5">
        <v>108320185.6048</v>
      </c>
      <c r="F363" s="5">
        <v>0</v>
      </c>
      <c r="G363" s="5">
        <v>220809.4988</v>
      </c>
      <c r="H363" s="5">
        <v>33117707.490200002</v>
      </c>
      <c r="I363" s="6">
        <f t="shared" si="37"/>
        <v>141658702.59380001</v>
      </c>
      <c r="J363" s="11"/>
      <c r="K363" s="153"/>
      <c r="L363" s="156"/>
      <c r="M363" s="12">
        <v>8</v>
      </c>
      <c r="N363" s="5" t="s">
        <v>747</v>
      </c>
      <c r="O363" s="5">
        <v>188836967.55180001</v>
      </c>
      <c r="P363" s="5">
        <v>0</v>
      </c>
      <c r="Q363" s="5">
        <v>384942.06709999999</v>
      </c>
      <c r="R363" s="5">
        <v>40641483.643299997</v>
      </c>
      <c r="S363" s="6">
        <f t="shared" si="38"/>
        <v>229863393.2622</v>
      </c>
    </row>
    <row r="364" spans="1:19" ht="25" customHeight="1" x14ac:dyDescent="0.3">
      <c r="A364" s="1"/>
      <c r="B364" s="141" t="s">
        <v>829</v>
      </c>
      <c r="C364" s="142"/>
      <c r="D364" s="143"/>
      <c r="E364" s="14">
        <f>SUM(E337:E363)</f>
        <v>3387060211.0277004</v>
      </c>
      <c r="F364" s="14">
        <f t="shared" ref="F364:I364" si="42">SUM(F337:F363)</f>
        <v>0</v>
      </c>
      <c r="G364" s="14">
        <f t="shared" si="42"/>
        <v>6904484.7307000011</v>
      </c>
      <c r="H364" s="14">
        <f t="shared" si="42"/>
        <v>1035392784.9826002</v>
      </c>
      <c r="I364" s="14">
        <f t="shared" si="42"/>
        <v>4429357480.7410002</v>
      </c>
      <c r="J364" s="11"/>
      <c r="K364" s="153"/>
      <c r="L364" s="156"/>
      <c r="M364" s="12">
        <v>9</v>
      </c>
      <c r="N364" s="5" t="s">
        <v>748</v>
      </c>
      <c r="O364" s="5">
        <v>134421570.11849999</v>
      </c>
      <c r="P364" s="5">
        <v>0</v>
      </c>
      <c r="Q364" s="5">
        <v>274016.88199999998</v>
      </c>
      <c r="R364" s="5">
        <v>32286847.2971</v>
      </c>
      <c r="S364" s="6">
        <f t="shared" si="38"/>
        <v>166982434.2976</v>
      </c>
    </row>
    <row r="365" spans="1:19" ht="25" customHeight="1" x14ac:dyDescent="0.25">
      <c r="A365" s="158">
        <v>18</v>
      </c>
      <c r="B365" s="155" t="s">
        <v>42</v>
      </c>
      <c r="C365" s="1">
        <v>1</v>
      </c>
      <c r="D365" s="5" t="s">
        <v>397</v>
      </c>
      <c r="E365" s="5">
        <v>202806616.33219999</v>
      </c>
      <c r="F365" s="5">
        <v>0</v>
      </c>
      <c r="G365" s="5">
        <v>413419.04139999999</v>
      </c>
      <c r="H365" s="5">
        <v>53452945.959299996</v>
      </c>
      <c r="I365" s="6">
        <f t="shared" si="37"/>
        <v>256672981.33289999</v>
      </c>
      <c r="J365" s="11"/>
      <c r="K365" s="153"/>
      <c r="L365" s="156"/>
      <c r="M365" s="12">
        <v>10</v>
      </c>
      <c r="N365" s="5" t="s">
        <v>749</v>
      </c>
      <c r="O365" s="5">
        <v>124111128.5714</v>
      </c>
      <c r="P365" s="5">
        <v>0</v>
      </c>
      <c r="Q365" s="5">
        <v>252999.1611</v>
      </c>
      <c r="R365" s="5">
        <v>32692032.703299999</v>
      </c>
      <c r="S365" s="6">
        <f t="shared" si="38"/>
        <v>157056160.43580002</v>
      </c>
    </row>
    <row r="366" spans="1:19" ht="25" customHeight="1" x14ac:dyDescent="0.25">
      <c r="A366" s="158"/>
      <c r="B366" s="156"/>
      <c r="C366" s="1">
        <v>2</v>
      </c>
      <c r="D366" s="5" t="s">
        <v>398</v>
      </c>
      <c r="E366" s="5">
        <v>206219109.3089</v>
      </c>
      <c r="F366" s="5">
        <v>0</v>
      </c>
      <c r="G366" s="5">
        <v>420375.37060000002</v>
      </c>
      <c r="H366" s="5">
        <v>62734567.063500002</v>
      </c>
      <c r="I366" s="6">
        <f t="shared" si="37"/>
        <v>269374051.74299997</v>
      </c>
      <c r="J366" s="11"/>
      <c r="K366" s="153"/>
      <c r="L366" s="156"/>
      <c r="M366" s="12">
        <v>11</v>
      </c>
      <c r="N366" s="5" t="s">
        <v>750</v>
      </c>
      <c r="O366" s="5">
        <v>185213274.14379999</v>
      </c>
      <c r="P366" s="5">
        <v>0</v>
      </c>
      <c r="Q366" s="5">
        <v>377555.20819999999</v>
      </c>
      <c r="R366" s="5">
        <v>42931554.075999998</v>
      </c>
      <c r="S366" s="6">
        <f t="shared" si="38"/>
        <v>228522383.428</v>
      </c>
    </row>
    <row r="367" spans="1:19" ht="25" customHeight="1" x14ac:dyDescent="0.25">
      <c r="A367" s="158"/>
      <c r="B367" s="156"/>
      <c r="C367" s="1">
        <v>3</v>
      </c>
      <c r="D367" s="5" t="s">
        <v>399</v>
      </c>
      <c r="E367" s="5">
        <v>170662781.18540001</v>
      </c>
      <c r="F367" s="5">
        <v>0</v>
      </c>
      <c r="G367" s="5">
        <v>347894.18949999998</v>
      </c>
      <c r="H367" s="5">
        <v>56181199.700400002</v>
      </c>
      <c r="I367" s="6">
        <f t="shared" si="37"/>
        <v>227191875.07530001</v>
      </c>
      <c r="J367" s="11"/>
      <c r="K367" s="153"/>
      <c r="L367" s="156"/>
      <c r="M367" s="12">
        <v>12</v>
      </c>
      <c r="N367" s="5" t="s">
        <v>751</v>
      </c>
      <c r="O367" s="5">
        <v>146602294.38209999</v>
      </c>
      <c r="P367" s="5">
        <v>0</v>
      </c>
      <c r="Q367" s="5">
        <v>298847.15360000002</v>
      </c>
      <c r="R367" s="5">
        <v>35796318.364200003</v>
      </c>
      <c r="S367" s="6">
        <f t="shared" si="38"/>
        <v>182697459.89989999</v>
      </c>
    </row>
    <row r="368" spans="1:19" ht="25" customHeight="1" x14ac:dyDescent="0.25">
      <c r="A368" s="158"/>
      <c r="B368" s="156"/>
      <c r="C368" s="1">
        <v>4</v>
      </c>
      <c r="D368" s="5" t="s">
        <v>400</v>
      </c>
      <c r="E368" s="5">
        <v>131407899.9993</v>
      </c>
      <c r="F368" s="5">
        <v>0</v>
      </c>
      <c r="G368" s="5">
        <v>267873.54889999999</v>
      </c>
      <c r="H368" s="5">
        <v>42120329.0295</v>
      </c>
      <c r="I368" s="6">
        <f t="shared" si="37"/>
        <v>173796102.57769999</v>
      </c>
      <c r="J368" s="11"/>
      <c r="K368" s="153"/>
      <c r="L368" s="156"/>
      <c r="M368" s="12">
        <v>13</v>
      </c>
      <c r="N368" s="5" t="s">
        <v>752</v>
      </c>
      <c r="O368" s="5">
        <v>126002716.1195</v>
      </c>
      <c r="P368" s="5">
        <v>0</v>
      </c>
      <c r="Q368" s="5">
        <v>256855.14139999999</v>
      </c>
      <c r="R368" s="5">
        <v>33947875.195699997</v>
      </c>
      <c r="S368" s="6">
        <f t="shared" si="38"/>
        <v>160207446.45659998</v>
      </c>
    </row>
    <row r="369" spans="1:19" ht="25" customHeight="1" x14ac:dyDescent="0.25">
      <c r="A369" s="158"/>
      <c r="B369" s="156"/>
      <c r="C369" s="1">
        <v>5</v>
      </c>
      <c r="D369" s="5" t="s">
        <v>401</v>
      </c>
      <c r="E369" s="5">
        <v>216028655.37779999</v>
      </c>
      <c r="F369" s="5">
        <v>0</v>
      </c>
      <c r="G369" s="5">
        <v>440372.02159999998</v>
      </c>
      <c r="H369" s="5">
        <v>67698588.864199996</v>
      </c>
      <c r="I369" s="6">
        <f t="shared" si="37"/>
        <v>284167616.26359999</v>
      </c>
      <c r="J369" s="11"/>
      <c r="K369" s="153"/>
      <c r="L369" s="156"/>
      <c r="M369" s="12">
        <v>14</v>
      </c>
      <c r="N369" s="5" t="s">
        <v>753</v>
      </c>
      <c r="O369" s="5">
        <v>180480995.6006</v>
      </c>
      <c r="P369" s="5">
        <v>0</v>
      </c>
      <c r="Q369" s="5">
        <v>367908.51079999999</v>
      </c>
      <c r="R369" s="5">
        <v>44301848.030199997</v>
      </c>
      <c r="S369" s="6">
        <f t="shared" si="38"/>
        <v>225150752.14160001</v>
      </c>
    </row>
    <row r="370" spans="1:19" ht="25" customHeight="1" x14ac:dyDescent="0.25">
      <c r="A370" s="158"/>
      <c r="B370" s="156"/>
      <c r="C370" s="1">
        <v>6</v>
      </c>
      <c r="D370" s="5" t="s">
        <v>402</v>
      </c>
      <c r="E370" s="5">
        <v>144719712.24020001</v>
      </c>
      <c r="F370" s="5">
        <v>0</v>
      </c>
      <c r="G370" s="5">
        <v>295009.5307</v>
      </c>
      <c r="H370" s="5">
        <v>48772610.007299997</v>
      </c>
      <c r="I370" s="6">
        <f t="shared" si="37"/>
        <v>193787331.7782</v>
      </c>
      <c r="J370" s="11"/>
      <c r="K370" s="153"/>
      <c r="L370" s="156"/>
      <c r="M370" s="12">
        <v>15</v>
      </c>
      <c r="N370" s="5" t="s">
        <v>754</v>
      </c>
      <c r="O370" s="5">
        <v>119643251.4418</v>
      </c>
      <c r="P370" s="5">
        <v>0</v>
      </c>
      <c r="Q370" s="5">
        <v>243891.4431</v>
      </c>
      <c r="R370" s="5">
        <v>32116972.1743</v>
      </c>
      <c r="S370" s="6">
        <f t="shared" si="38"/>
        <v>152004115.05919999</v>
      </c>
    </row>
    <row r="371" spans="1:19" ht="25" customHeight="1" x14ac:dyDescent="0.25">
      <c r="A371" s="158"/>
      <c r="B371" s="156"/>
      <c r="C371" s="1">
        <v>7</v>
      </c>
      <c r="D371" s="5" t="s">
        <v>403</v>
      </c>
      <c r="E371" s="5">
        <v>126195304.4278</v>
      </c>
      <c r="F371" s="5">
        <v>0</v>
      </c>
      <c r="G371" s="5">
        <v>257247.73050000001</v>
      </c>
      <c r="H371" s="5">
        <v>45685143.6655</v>
      </c>
      <c r="I371" s="6">
        <f t="shared" si="37"/>
        <v>172137695.8238</v>
      </c>
      <c r="J371" s="11"/>
      <c r="K371" s="154"/>
      <c r="L371" s="157"/>
      <c r="M371" s="12">
        <v>16</v>
      </c>
      <c r="N371" s="5" t="s">
        <v>755</v>
      </c>
      <c r="O371" s="5">
        <v>129788960.65719999</v>
      </c>
      <c r="P371" s="5">
        <v>0</v>
      </c>
      <c r="Q371" s="5">
        <v>264573.359</v>
      </c>
      <c r="R371" s="5">
        <v>35156703.6866</v>
      </c>
      <c r="S371" s="6">
        <f t="shared" si="38"/>
        <v>165210237.70279998</v>
      </c>
    </row>
    <row r="372" spans="1:19" ht="25" customHeight="1" x14ac:dyDescent="0.3">
      <c r="A372" s="158"/>
      <c r="B372" s="156"/>
      <c r="C372" s="1">
        <v>8</v>
      </c>
      <c r="D372" s="5" t="s">
        <v>404</v>
      </c>
      <c r="E372" s="5">
        <v>168146969.005</v>
      </c>
      <c r="F372" s="5">
        <v>0</v>
      </c>
      <c r="G372" s="5">
        <v>342765.73420000001</v>
      </c>
      <c r="H372" s="5">
        <v>55565132.069600001</v>
      </c>
      <c r="I372" s="6">
        <f t="shared" si="37"/>
        <v>224054866.80879998</v>
      </c>
      <c r="J372" s="11"/>
      <c r="K372" s="18"/>
      <c r="L372" s="141" t="s">
        <v>846</v>
      </c>
      <c r="M372" s="142"/>
      <c r="N372" s="143"/>
      <c r="O372" s="14">
        <f>SUM(O356:O371)</f>
        <v>2402947364.1392999</v>
      </c>
      <c r="P372" s="14">
        <f t="shared" ref="P372:S372" si="43">SUM(P356:P371)</f>
        <v>0</v>
      </c>
      <c r="Q372" s="14">
        <f t="shared" si="43"/>
        <v>4898381.5905000009</v>
      </c>
      <c r="R372" s="14">
        <f t="shared" si="43"/>
        <v>583565687.22789991</v>
      </c>
      <c r="S372" s="14">
        <f t="shared" si="43"/>
        <v>2991411432.9577003</v>
      </c>
    </row>
    <row r="373" spans="1:19" ht="25" customHeight="1" x14ac:dyDescent="0.25">
      <c r="A373" s="158"/>
      <c r="B373" s="156"/>
      <c r="C373" s="1">
        <v>9</v>
      </c>
      <c r="D373" s="5" t="s">
        <v>405</v>
      </c>
      <c r="E373" s="5">
        <v>185483597.8432</v>
      </c>
      <c r="F373" s="5">
        <v>0</v>
      </c>
      <c r="G373" s="5">
        <v>378106.26010000001</v>
      </c>
      <c r="H373" s="5">
        <v>52805081.806199998</v>
      </c>
      <c r="I373" s="6">
        <f t="shared" si="37"/>
        <v>238666785.9095</v>
      </c>
      <c r="J373" s="11"/>
      <c r="K373" s="152">
        <v>35</v>
      </c>
      <c r="L373" s="155" t="s">
        <v>59</v>
      </c>
      <c r="M373" s="12">
        <v>1</v>
      </c>
      <c r="N373" s="5" t="s">
        <v>756</v>
      </c>
      <c r="O373" s="5">
        <v>134129172.81129999</v>
      </c>
      <c r="P373" s="5">
        <v>0</v>
      </c>
      <c r="Q373" s="5">
        <v>273420.8334</v>
      </c>
      <c r="R373" s="5">
        <v>36323765.807599999</v>
      </c>
      <c r="S373" s="6">
        <f t="shared" si="38"/>
        <v>170726359.45229998</v>
      </c>
    </row>
    <row r="374" spans="1:19" ht="25" customHeight="1" x14ac:dyDescent="0.25">
      <c r="A374" s="158"/>
      <c r="B374" s="156"/>
      <c r="C374" s="1">
        <v>10</v>
      </c>
      <c r="D374" s="5" t="s">
        <v>406</v>
      </c>
      <c r="E374" s="5">
        <v>175226520.4835</v>
      </c>
      <c r="F374" s="5">
        <v>0</v>
      </c>
      <c r="G374" s="5">
        <v>357197.32150000002</v>
      </c>
      <c r="H374" s="5">
        <v>61889115.957000002</v>
      </c>
      <c r="I374" s="6">
        <f t="shared" si="37"/>
        <v>237472833.76200002</v>
      </c>
      <c r="J374" s="11"/>
      <c r="K374" s="153"/>
      <c r="L374" s="156"/>
      <c r="M374" s="12">
        <v>2</v>
      </c>
      <c r="N374" s="5" t="s">
        <v>757</v>
      </c>
      <c r="O374" s="5">
        <v>148427208.94929999</v>
      </c>
      <c r="P374" s="5">
        <v>0</v>
      </c>
      <c r="Q374" s="5">
        <v>302567.22169999999</v>
      </c>
      <c r="R374" s="5">
        <v>33868305.403800003</v>
      </c>
      <c r="S374" s="6">
        <f t="shared" si="38"/>
        <v>182598081.57480001</v>
      </c>
    </row>
    <row r="375" spans="1:19" ht="25" customHeight="1" x14ac:dyDescent="0.25">
      <c r="A375" s="158"/>
      <c r="B375" s="156"/>
      <c r="C375" s="1">
        <v>11</v>
      </c>
      <c r="D375" s="5" t="s">
        <v>407</v>
      </c>
      <c r="E375" s="5">
        <v>187081720.9375</v>
      </c>
      <c r="F375" s="5">
        <v>0</v>
      </c>
      <c r="G375" s="5">
        <v>381364.01630000002</v>
      </c>
      <c r="H375" s="5">
        <v>65468907.796300001</v>
      </c>
      <c r="I375" s="6">
        <f t="shared" si="37"/>
        <v>252931992.75009999</v>
      </c>
      <c r="J375" s="11"/>
      <c r="K375" s="153"/>
      <c r="L375" s="156"/>
      <c r="M375" s="12">
        <v>3</v>
      </c>
      <c r="N375" s="5" t="s">
        <v>758</v>
      </c>
      <c r="O375" s="5">
        <v>124276603.4154</v>
      </c>
      <c r="P375" s="5">
        <v>0</v>
      </c>
      <c r="Q375" s="5">
        <v>253336.4798</v>
      </c>
      <c r="R375" s="5">
        <v>32177563.3748</v>
      </c>
      <c r="S375" s="6">
        <f t="shared" si="38"/>
        <v>156707503.27000001</v>
      </c>
    </row>
    <row r="376" spans="1:19" ht="25" customHeight="1" x14ac:dyDescent="0.25">
      <c r="A376" s="158"/>
      <c r="B376" s="156"/>
      <c r="C376" s="1">
        <v>12</v>
      </c>
      <c r="D376" s="5" t="s">
        <v>408</v>
      </c>
      <c r="E376" s="5">
        <v>161671171.2369</v>
      </c>
      <c r="F376" s="5">
        <v>0</v>
      </c>
      <c r="G376" s="5">
        <v>329564.8922</v>
      </c>
      <c r="H376" s="5">
        <v>52538295.368500002</v>
      </c>
      <c r="I376" s="6">
        <f t="shared" si="37"/>
        <v>214539031.49759999</v>
      </c>
      <c r="J376" s="11"/>
      <c r="K376" s="153"/>
      <c r="L376" s="156"/>
      <c r="M376" s="12">
        <v>4</v>
      </c>
      <c r="N376" s="5" t="s">
        <v>759</v>
      </c>
      <c r="O376" s="5">
        <v>139144486.87259999</v>
      </c>
      <c r="P376" s="5">
        <v>0</v>
      </c>
      <c r="Q376" s="5">
        <v>283644.49550000002</v>
      </c>
      <c r="R376" s="5">
        <v>36092540.215999998</v>
      </c>
      <c r="S376" s="6">
        <f t="shared" si="38"/>
        <v>175520671.58409998</v>
      </c>
    </row>
    <row r="377" spans="1:19" ht="25" customHeight="1" x14ac:dyDescent="0.25">
      <c r="A377" s="158"/>
      <c r="B377" s="156"/>
      <c r="C377" s="1">
        <v>13</v>
      </c>
      <c r="D377" s="5" t="s">
        <v>409</v>
      </c>
      <c r="E377" s="5">
        <v>140066680.44600001</v>
      </c>
      <c r="F377" s="5">
        <v>0</v>
      </c>
      <c r="G377" s="5">
        <v>285524.37689999997</v>
      </c>
      <c r="H377" s="5">
        <v>51067485.959700003</v>
      </c>
      <c r="I377" s="6">
        <f t="shared" si="37"/>
        <v>191419690.78259999</v>
      </c>
      <c r="J377" s="11"/>
      <c r="K377" s="153"/>
      <c r="L377" s="156"/>
      <c r="M377" s="12">
        <v>5</v>
      </c>
      <c r="N377" s="5" t="s">
        <v>760</v>
      </c>
      <c r="O377" s="5">
        <v>195160787.45199999</v>
      </c>
      <c r="P377" s="5">
        <v>0</v>
      </c>
      <c r="Q377" s="5">
        <v>397833.10389999999</v>
      </c>
      <c r="R377" s="5">
        <v>49216815.089299999</v>
      </c>
      <c r="S377" s="6">
        <f t="shared" si="38"/>
        <v>244775435.64519998</v>
      </c>
    </row>
    <row r="378" spans="1:19" ht="25" customHeight="1" x14ac:dyDescent="0.25">
      <c r="A378" s="158"/>
      <c r="B378" s="156"/>
      <c r="C378" s="1">
        <v>14</v>
      </c>
      <c r="D378" s="5" t="s">
        <v>410</v>
      </c>
      <c r="E378" s="5">
        <v>144222706.66370001</v>
      </c>
      <c r="F378" s="5">
        <v>0</v>
      </c>
      <c r="G378" s="5">
        <v>293996.39039999997</v>
      </c>
      <c r="H378" s="5">
        <v>46856969.654399998</v>
      </c>
      <c r="I378" s="6">
        <f t="shared" si="37"/>
        <v>191373672.7085</v>
      </c>
      <c r="J378" s="11"/>
      <c r="K378" s="153"/>
      <c r="L378" s="156"/>
      <c r="M378" s="12">
        <v>6</v>
      </c>
      <c r="N378" s="5" t="s">
        <v>761</v>
      </c>
      <c r="O378" s="5">
        <v>161737887.13150001</v>
      </c>
      <c r="P378" s="5">
        <v>0</v>
      </c>
      <c r="Q378" s="5">
        <v>329700.89179999998</v>
      </c>
      <c r="R378" s="5">
        <v>37726416.928000003</v>
      </c>
      <c r="S378" s="6">
        <f t="shared" si="38"/>
        <v>199794004.9513</v>
      </c>
    </row>
    <row r="379" spans="1:19" ht="25" customHeight="1" x14ac:dyDescent="0.25">
      <c r="A379" s="158"/>
      <c r="B379" s="156"/>
      <c r="C379" s="1">
        <v>15</v>
      </c>
      <c r="D379" s="5" t="s">
        <v>411</v>
      </c>
      <c r="E379" s="5">
        <v>166951901.4878</v>
      </c>
      <c r="F379" s="5">
        <v>0</v>
      </c>
      <c r="G379" s="5">
        <v>340329.60230000003</v>
      </c>
      <c r="H379" s="5">
        <v>55830236.575300001</v>
      </c>
      <c r="I379" s="6">
        <f t="shared" si="37"/>
        <v>223122467.6654</v>
      </c>
      <c r="J379" s="11"/>
      <c r="K379" s="153"/>
      <c r="L379" s="156"/>
      <c r="M379" s="12">
        <v>7</v>
      </c>
      <c r="N379" s="5" t="s">
        <v>762</v>
      </c>
      <c r="O379" s="5">
        <v>148907249.2299</v>
      </c>
      <c r="P379" s="5">
        <v>0</v>
      </c>
      <c r="Q379" s="5">
        <v>303545.77850000001</v>
      </c>
      <c r="R379" s="5">
        <v>35547354.001400001</v>
      </c>
      <c r="S379" s="6">
        <f t="shared" si="38"/>
        <v>184758149.00979999</v>
      </c>
    </row>
    <row r="380" spans="1:19" ht="25" customHeight="1" x14ac:dyDescent="0.25">
      <c r="A380" s="158"/>
      <c r="B380" s="156"/>
      <c r="C380" s="1">
        <v>16</v>
      </c>
      <c r="D380" s="5" t="s">
        <v>412</v>
      </c>
      <c r="E380" s="5">
        <v>129493496.6489</v>
      </c>
      <c r="F380" s="5">
        <v>0</v>
      </c>
      <c r="G380" s="5">
        <v>263971.0589</v>
      </c>
      <c r="H380" s="5">
        <v>44372836.316200003</v>
      </c>
      <c r="I380" s="6">
        <f t="shared" si="37"/>
        <v>174130304.02399999</v>
      </c>
      <c r="J380" s="11"/>
      <c r="K380" s="153"/>
      <c r="L380" s="156"/>
      <c r="M380" s="12">
        <v>8</v>
      </c>
      <c r="N380" s="5" t="s">
        <v>763</v>
      </c>
      <c r="O380" s="5">
        <v>129369856.705</v>
      </c>
      <c r="P380" s="5">
        <v>0</v>
      </c>
      <c r="Q380" s="5">
        <v>263719.02020000003</v>
      </c>
      <c r="R380" s="5">
        <v>33418668.940000001</v>
      </c>
      <c r="S380" s="6">
        <f t="shared" si="38"/>
        <v>163052244.6652</v>
      </c>
    </row>
    <row r="381" spans="1:19" ht="25" customHeight="1" x14ac:dyDescent="0.25">
      <c r="A381" s="158"/>
      <c r="B381" s="156"/>
      <c r="C381" s="1">
        <v>17</v>
      </c>
      <c r="D381" s="5" t="s">
        <v>413</v>
      </c>
      <c r="E381" s="5">
        <v>180180234.785</v>
      </c>
      <c r="F381" s="5">
        <v>0</v>
      </c>
      <c r="G381" s="5">
        <v>367295.41320000001</v>
      </c>
      <c r="H381" s="5">
        <v>59764035.035499997</v>
      </c>
      <c r="I381" s="6">
        <f t="shared" si="37"/>
        <v>240311565.23369998</v>
      </c>
      <c r="J381" s="11"/>
      <c r="K381" s="153"/>
      <c r="L381" s="156"/>
      <c r="M381" s="12">
        <v>9</v>
      </c>
      <c r="N381" s="5" t="s">
        <v>764</v>
      </c>
      <c r="O381" s="5">
        <v>170618140.6943</v>
      </c>
      <c r="P381" s="5">
        <v>0</v>
      </c>
      <c r="Q381" s="5">
        <v>347803.19030000002</v>
      </c>
      <c r="R381" s="5">
        <v>43476061.114500001</v>
      </c>
      <c r="S381" s="6">
        <f t="shared" si="38"/>
        <v>214442004.99909997</v>
      </c>
    </row>
    <row r="382" spans="1:19" ht="25" customHeight="1" x14ac:dyDescent="0.25">
      <c r="A382" s="158"/>
      <c r="B382" s="156"/>
      <c r="C382" s="1">
        <v>18</v>
      </c>
      <c r="D382" s="5" t="s">
        <v>414</v>
      </c>
      <c r="E382" s="5">
        <v>121191769.83310001</v>
      </c>
      <c r="F382" s="5">
        <v>0</v>
      </c>
      <c r="G382" s="5">
        <v>247048.08069999999</v>
      </c>
      <c r="H382" s="5">
        <v>44954864.848899998</v>
      </c>
      <c r="I382" s="6">
        <f t="shared" si="37"/>
        <v>166393682.76269999</v>
      </c>
      <c r="J382" s="11"/>
      <c r="K382" s="153"/>
      <c r="L382" s="156"/>
      <c r="M382" s="12">
        <v>10</v>
      </c>
      <c r="N382" s="5" t="s">
        <v>765</v>
      </c>
      <c r="O382" s="5">
        <v>120329227.0881</v>
      </c>
      <c r="P382" s="5">
        <v>0</v>
      </c>
      <c r="Q382" s="5">
        <v>245289.79680000001</v>
      </c>
      <c r="R382" s="5">
        <v>33697549.269000001</v>
      </c>
      <c r="S382" s="6">
        <f t="shared" si="38"/>
        <v>154272066.1539</v>
      </c>
    </row>
    <row r="383" spans="1:19" ht="25" customHeight="1" x14ac:dyDescent="0.25">
      <c r="A383" s="158"/>
      <c r="B383" s="156"/>
      <c r="C383" s="1">
        <v>19</v>
      </c>
      <c r="D383" s="5" t="s">
        <v>415</v>
      </c>
      <c r="E383" s="5">
        <v>159912385.71810001</v>
      </c>
      <c r="F383" s="5">
        <v>0</v>
      </c>
      <c r="G383" s="5">
        <v>325979.6274</v>
      </c>
      <c r="H383" s="5">
        <v>56216760.546499997</v>
      </c>
      <c r="I383" s="6">
        <f t="shared" si="37"/>
        <v>216455125.89200002</v>
      </c>
      <c r="J383" s="11"/>
      <c r="K383" s="153"/>
      <c r="L383" s="156"/>
      <c r="M383" s="12">
        <v>11</v>
      </c>
      <c r="N383" s="5" t="s">
        <v>766</v>
      </c>
      <c r="O383" s="5">
        <v>115256268.02850001</v>
      </c>
      <c r="P383" s="5">
        <v>0</v>
      </c>
      <c r="Q383" s="5">
        <v>234948.62599999999</v>
      </c>
      <c r="R383" s="5">
        <v>30062493.9527</v>
      </c>
      <c r="S383" s="6">
        <f t="shared" si="38"/>
        <v>145553710.6072</v>
      </c>
    </row>
    <row r="384" spans="1:19" ht="25" customHeight="1" x14ac:dyDescent="0.25">
      <c r="A384" s="158"/>
      <c r="B384" s="156"/>
      <c r="C384" s="1">
        <v>20</v>
      </c>
      <c r="D384" s="5" t="s">
        <v>416</v>
      </c>
      <c r="E384" s="5">
        <v>134074872.31999999</v>
      </c>
      <c r="F384" s="5">
        <v>0</v>
      </c>
      <c r="G384" s="5">
        <v>273310.14240000001</v>
      </c>
      <c r="H384" s="5">
        <v>45201067.643600002</v>
      </c>
      <c r="I384" s="6">
        <f t="shared" si="37"/>
        <v>179549250.10600001</v>
      </c>
      <c r="J384" s="11"/>
      <c r="K384" s="153"/>
      <c r="L384" s="156"/>
      <c r="M384" s="12">
        <v>12</v>
      </c>
      <c r="N384" s="5" t="s">
        <v>767</v>
      </c>
      <c r="O384" s="5">
        <v>123572345.0785</v>
      </c>
      <c r="P384" s="5">
        <v>0</v>
      </c>
      <c r="Q384" s="5">
        <v>251900.85699999999</v>
      </c>
      <c r="R384" s="5">
        <v>32162265.803599998</v>
      </c>
      <c r="S384" s="6">
        <f t="shared" si="38"/>
        <v>155986511.73909998</v>
      </c>
    </row>
    <row r="385" spans="1:19" ht="25" customHeight="1" x14ac:dyDescent="0.25">
      <c r="A385" s="158"/>
      <c r="B385" s="156"/>
      <c r="C385" s="1">
        <v>21</v>
      </c>
      <c r="D385" s="5" t="s">
        <v>417</v>
      </c>
      <c r="E385" s="5">
        <v>170896552.0846</v>
      </c>
      <c r="F385" s="5">
        <v>0</v>
      </c>
      <c r="G385" s="5">
        <v>348370.72879999998</v>
      </c>
      <c r="H385" s="5">
        <v>56729269.226899996</v>
      </c>
      <c r="I385" s="6">
        <f t="shared" si="37"/>
        <v>227974192.04030001</v>
      </c>
      <c r="J385" s="11"/>
      <c r="K385" s="153"/>
      <c r="L385" s="156"/>
      <c r="M385" s="12">
        <v>13</v>
      </c>
      <c r="N385" s="5" t="s">
        <v>768</v>
      </c>
      <c r="O385" s="5">
        <v>134399540.56330001</v>
      </c>
      <c r="P385" s="5">
        <v>0</v>
      </c>
      <c r="Q385" s="5">
        <v>273971.97499999998</v>
      </c>
      <c r="R385" s="5">
        <v>37192763.9608</v>
      </c>
      <c r="S385" s="6">
        <f t="shared" si="38"/>
        <v>171866276.4991</v>
      </c>
    </row>
    <row r="386" spans="1:19" ht="25" customHeight="1" x14ac:dyDescent="0.25">
      <c r="A386" s="158"/>
      <c r="B386" s="156"/>
      <c r="C386" s="1">
        <v>22</v>
      </c>
      <c r="D386" s="5" t="s">
        <v>418</v>
      </c>
      <c r="E386" s="5">
        <v>191198788.07170001</v>
      </c>
      <c r="F386" s="5">
        <v>0</v>
      </c>
      <c r="G386" s="5">
        <v>389756.61210000003</v>
      </c>
      <c r="H386" s="5">
        <v>58579394.327200003</v>
      </c>
      <c r="I386" s="6">
        <f t="shared" si="37"/>
        <v>250167939.01100001</v>
      </c>
      <c r="J386" s="11"/>
      <c r="K386" s="153"/>
      <c r="L386" s="156"/>
      <c r="M386" s="12">
        <v>14</v>
      </c>
      <c r="N386" s="5" t="s">
        <v>769</v>
      </c>
      <c r="O386" s="5">
        <v>147891405.28049999</v>
      </c>
      <c r="P386" s="5">
        <v>0</v>
      </c>
      <c r="Q386" s="5">
        <v>301474.99190000002</v>
      </c>
      <c r="R386" s="5">
        <v>41617366.170500003</v>
      </c>
      <c r="S386" s="6">
        <f t="shared" si="38"/>
        <v>189810246.4429</v>
      </c>
    </row>
    <row r="387" spans="1:19" ht="25" customHeight="1" x14ac:dyDescent="0.25">
      <c r="A387" s="158"/>
      <c r="B387" s="157"/>
      <c r="C387" s="1">
        <v>23</v>
      </c>
      <c r="D387" s="5" t="s">
        <v>419</v>
      </c>
      <c r="E387" s="5">
        <v>195230481.7209</v>
      </c>
      <c r="F387" s="5">
        <v>0</v>
      </c>
      <c r="G387" s="5">
        <v>397975.17489999998</v>
      </c>
      <c r="H387" s="5">
        <v>65934082.107199997</v>
      </c>
      <c r="I387" s="6">
        <f t="shared" si="37"/>
        <v>261562539.00299999</v>
      </c>
      <c r="J387" s="11"/>
      <c r="K387" s="153"/>
      <c r="L387" s="156"/>
      <c r="M387" s="12">
        <v>15</v>
      </c>
      <c r="N387" s="5" t="s">
        <v>770</v>
      </c>
      <c r="O387" s="5">
        <v>137167799.24770001</v>
      </c>
      <c r="P387" s="5">
        <v>0</v>
      </c>
      <c r="Q387" s="5">
        <v>279615.03970000002</v>
      </c>
      <c r="R387" s="5">
        <v>31311768.9014</v>
      </c>
      <c r="S387" s="6">
        <f t="shared" si="38"/>
        <v>168759183.18880001</v>
      </c>
    </row>
    <row r="388" spans="1:19" ht="25" customHeight="1" x14ac:dyDescent="0.3">
      <c r="A388" s="1"/>
      <c r="B388" s="141" t="s">
        <v>830</v>
      </c>
      <c r="C388" s="142"/>
      <c r="D388" s="143"/>
      <c r="E388" s="14">
        <f>SUM(E365:E387)</f>
        <v>3809069928.1575003</v>
      </c>
      <c r="F388" s="14">
        <f t="shared" ref="F388:I388" si="44">SUM(F365:F387)</f>
        <v>0</v>
      </c>
      <c r="G388" s="14">
        <f t="shared" si="44"/>
        <v>7764746.8654999984</v>
      </c>
      <c r="H388" s="14">
        <f t="shared" si="44"/>
        <v>1250418919.5286999</v>
      </c>
      <c r="I388" s="14">
        <f t="shared" si="44"/>
        <v>5067253594.5517006</v>
      </c>
      <c r="J388" s="33"/>
      <c r="K388" s="153"/>
      <c r="L388" s="156"/>
      <c r="M388" s="12">
        <v>16</v>
      </c>
      <c r="N388" s="5" t="s">
        <v>771</v>
      </c>
      <c r="O388" s="5">
        <v>142952356.44139999</v>
      </c>
      <c r="P388" s="5">
        <v>0</v>
      </c>
      <c r="Q388" s="5">
        <v>291406.79550000001</v>
      </c>
      <c r="R388" s="5">
        <v>35205601.455799997</v>
      </c>
      <c r="S388" s="6">
        <f t="shared" si="38"/>
        <v>178449364.6927</v>
      </c>
    </row>
    <row r="389" spans="1:19" ht="25" customHeight="1" x14ac:dyDescent="0.25">
      <c r="A389" s="158">
        <v>19</v>
      </c>
      <c r="B389" s="155" t="s">
        <v>43</v>
      </c>
      <c r="C389" s="1">
        <v>1</v>
      </c>
      <c r="D389" s="5" t="s">
        <v>420</v>
      </c>
      <c r="E389" s="5">
        <v>125283328.2814</v>
      </c>
      <c r="F389" s="5">
        <v>0</v>
      </c>
      <c r="G389" s="5">
        <v>255388.67730000001</v>
      </c>
      <c r="H389" s="5">
        <v>41120252.481799997</v>
      </c>
      <c r="I389" s="6">
        <f t="shared" si="37"/>
        <v>166658969.44049999</v>
      </c>
      <c r="J389" s="11"/>
      <c r="K389" s="154"/>
      <c r="L389" s="157"/>
      <c r="M389" s="12">
        <v>17</v>
      </c>
      <c r="N389" s="5" t="s">
        <v>772</v>
      </c>
      <c r="O389" s="5">
        <v>142612651.63249999</v>
      </c>
      <c r="P389" s="5">
        <v>0</v>
      </c>
      <c r="Q389" s="5">
        <v>290714.31099999999</v>
      </c>
      <c r="R389" s="5">
        <v>34025445.899300002</v>
      </c>
      <c r="S389" s="6">
        <f t="shared" si="38"/>
        <v>176928811.84279999</v>
      </c>
    </row>
    <row r="390" spans="1:19" ht="25" customHeight="1" x14ac:dyDescent="0.3">
      <c r="A390" s="158"/>
      <c r="B390" s="156"/>
      <c r="C390" s="1">
        <v>2</v>
      </c>
      <c r="D390" s="5" t="s">
        <v>421</v>
      </c>
      <c r="E390" s="5">
        <v>128323053.23019999</v>
      </c>
      <c r="F390" s="5">
        <v>0</v>
      </c>
      <c r="G390" s="5">
        <v>261585.12289999999</v>
      </c>
      <c r="H390" s="5">
        <v>42403005.8847</v>
      </c>
      <c r="I390" s="6">
        <f t="shared" si="37"/>
        <v>170987644.2378</v>
      </c>
      <c r="J390" s="11"/>
      <c r="K390" s="18"/>
      <c r="L390" s="141" t="s">
        <v>847</v>
      </c>
      <c r="M390" s="142"/>
      <c r="N390" s="143"/>
      <c r="O390" s="14">
        <f>SUM(O373:O389)</f>
        <v>2415952986.6217999</v>
      </c>
      <c r="P390" s="14">
        <f t="shared" ref="P390:S390" si="45">SUM(P373:P389)</f>
        <v>0</v>
      </c>
      <c r="Q390" s="14">
        <f t="shared" si="45"/>
        <v>4924893.4079999998</v>
      </c>
      <c r="R390" s="14">
        <f t="shared" si="45"/>
        <v>613122746.28849995</v>
      </c>
      <c r="S390" s="14">
        <f t="shared" si="45"/>
        <v>3034000626.3182998</v>
      </c>
    </row>
    <row r="391" spans="1:19" ht="25" customHeight="1" x14ac:dyDescent="0.25">
      <c r="A391" s="158"/>
      <c r="B391" s="156"/>
      <c r="C391" s="1">
        <v>3</v>
      </c>
      <c r="D391" s="5" t="s">
        <v>422</v>
      </c>
      <c r="E391" s="5">
        <v>117005342.9137</v>
      </c>
      <c r="F391" s="5">
        <v>0</v>
      </c>
      <c r="G391" s="5">
        <v>238514.09580000001</v>
      </c>
      <c r="H391" s="5">
        <v>40216013.850500003</v>
      </c>
      <c r="I391" s="6">
        <f t="shared" si="37"/>
        <v>157459870.86000001</v>
      </c>
      <c r="J391" s="11"/>
      <c r="K391" s="152">
        <v>36</v>
      </c>
      <c r="L391" s="155" t="s">
        <v>60</v>
      </c>
      <c r="M391" s="12">
        <v>1</v>
      </c>
      <c r="N391" s="5" t="s">
        <v>773</v>
      </c>
      <c r="O391" s="5">
        <v>134237070.80360001</v>
      </c>
      <c r="P391" s="5">
        <v>0</v>
      </c>
      <c r="Q391" s="5">
        <v>273640.78220000002</v>
      </c>
      <c r="R391" s="5">
        <v>35671085.090000004</v>
      </c>
      <c r="S391" s="6">
        <f t="shared" si="38"/>
        <v>170181796.67580003</v>
      </c>
    </row>
    <row r="392" spans="1:19" ht="25" customHeight="1" x14ac:dyDescent="0.25">
      <c r="A392" s="158"/>
      <c r="B392" s="156"/>
      <c r="C392" s="1">
        <v>4</v>
      </c>
      <c r="D392" s="5" t="s">
        <v>423</v>
      </c>
      <c r="E392" s="5">
        <v>126934621.15989999</v>
      </c>
      <c r="F392" s="5">
        <v>0</v>
      </c>
      <c r="G392" s="5">
        <v>258754.81950000001</v>
      </c>
      <c r="H392" s="5">
        <v>42299366.842299998</v>
      </c>
      <c r="I392" s="6">
        <f t="shared" si="37"/>
        <v>169492742.82169998</v>
      </c>
      <c r="J392" s="11"/>
      <c r="K392" s="153"/>
      <c r="L392" s="156"/>
      <c r="M392" s="12">
        <v>2</v>
      </c>
      <c r="N392" s="5" t="s">
        <v>774</v>
      </c>
      <c r="O392" s="5">
        <v>129975034.8848</v>
      </c>
      <c r="P392" s="5">
        <v>0</v>
      </c>
      <c r="Q392" s="5">
        <v>264952.6692</v>
      </c>
      <c r="R392" s="5">
        <v>39245190.397500001</v>
      </c>
      <c r="S392" s="6">
        <f t="shared" si="38"/>
        <v>169485177.9515</v>
      </c>
    </row>
    <row r="393" spans="1:19" ht="25" customHeight="1" x14ac:dyDescent="0.25">
      <c r="A393" s="158"/>
      <c r="B393" s="156"/>
      <c r="C393" s="1">
        <v>5</v>
      </c>
      <c r="D393" s="5" t="s">
        <v>424</v>
      </c>
      <c r="E393" s="5">
        <v>153848939.42559999</v>
      </c>
      <c r="F393" s="5">
        <v>0</v>
      </c>
      <c r="G393" s="5">
        <v>313619.35920000001</v>
      </c>
      <c r="H393" s="5">
        <v>49366684.5418</v>
      </c>
      <c r="I393" s="6">
        <f t="shared" ref="I393:I413" si="46">SUM(E393:H393)</f>
        <v>203529243.32659999</v>
      </c>
      <c r="J393" s="11"/>
      <c r="K393" s="153"/>
      <c r="L393" s="156"/>
      <c r="M393" s="12">
        <v>3</v>
      </c>
      <c r="N393" s="5" t="s">
        <v>775</v>
      </c>
      <c r="O393" s="5">
        <v>153391830.7412</v>
      </c>
      <c r="P393" s="5">
        <v>0</v>
      </c>
      <c r="Q393" s="5">
        <v>312687.54820000002</v>
      </c>
      <c r="R393" s="5">
        <v>41225705.266900003</v>
      </c>
      <c r="S393" s="6">
        <f t="shared" ref="S393:S413" si="47">SUM(O393:R393)</f>
        <v>194930223.55630001</v>
      </c>
    </row>
    <row r="394" spans="1:19" ht="25" customHeight="1" x14ac:dyDescent="0.25">
      <c r="A394" s="158"/>
      <c r="B394" s="156"/>
      <c r="C394" s="1">
        <v>6</v>
      </c>
      <c r="D394" s="5" t="s">
        <v>425</v>
      </c>
      <c r="E394" s="5">
        <v>122572206.8519</v>
      </c>
      <c r="F394" s="5">
        <v>0</v>
      </c>
      <c r="G394" s="5">
        <v>249862.0863</v>
      </c>
      <c r="H394" s="5">
        <v>40860273.863799997</v>
      </c>
      <c r="I394" s="6">
        <f t="shared" si="46"/>
        <v>163682342.80199999</v>
      </c>
      <c r="J394" s="11"/>
      <c r="K394" s="153"/>
      <c r="L394" s="156"/>
      <c r="M394" s="12">
        <v>4</v>
      </c>
      <c r="N394" s="5" t="s">
        <v>776</v>
      </c>
      <c r="O394" s="5">
        <v>169299831.3748</v>
      </c>
      <c r="P394" s="5">
        <v>0</v>
      </c>
      <c r="Q394" s="5">
        <v>345115.83140000002</v>
      </c>
      <c r="R394" s="5">
        <v>44932683.195299998</v>
      </c>
      <c r="S394" s="6">
        <f t="shared" si="47"/>
        <v>214577630.40149999</v>
      </c>
    </row>
    <row r="395" spans="1:19" ht="25" customHeight="1" x14ac:dyDescent="0.25">
      <c r="A395" s="158"/>
      <c r="B395" s="156"/>
      <c r="C395" s="1">
        <v>7</v>
      </c>
      <c r="D395" s="5" t="s">
        <v>426</v>
      </c>
      <c r="E395" s="5">
        <v>197844873.97729999</v>
      </c>
      <c r="F395" s="5">
        <v>0</v>
      </c>
      <c r="G395" s="5">
        <v>403304.5846</v>
      </c>
      <c r="H395" s="5">
        <v>60713958.3068</v>
      </c>
      <c r="I395" s="6">
        <f t="shared" si="46"/>
        <v>258962136.8687</v>
      </c>
      <c r="J395" s="11"/>
      <c r="K395" s="153"/>
      <c r="L395" s="156"/>
      <c r="M395" s="12">
        <v>5</v>
      </c>
      <c r="N395" s="5" t="s">
        <v>777</v>
      </c>
      <c r="O395" s="5">
        <v>147357460.63519999</v>
      </c>
      <c r="P395" s="5">
        <v>0</v>
      </c>
      <c r="Q395" s="5">
        <v>300386.55160000001</v>
      </c>
      <c r="R395" s="5">
        <v>40657532.649499997</v>
      </c>
      <c r="S395" s="6">
        <f t="shared" si="47"/>
        <v>188315379.83630002</v>
      </c>
    </row>
    <row r="396" spans="1:19" ht="25" customHeight="1" x14ac:dyDescent="0.25">
      <c r="A396" s="158"/>
      <c r="B396" s="156"/>
      <c r="C396" s="1">
        <v>8</v>
      </c>
      <c r="D396" s="5" t="s">
        <v>427</v>
      </c>
      <c r="E396" s="5">
        <v>134794835.9508</v>
      </c>
      <c r="F396" s="5">
        <v>0</v>
      </c>
      <c r="G396" s="5">
        <v>274777.78029999998</v>
      </c>
      <c r="H396" s="5">
        <v>43829844.787900001</v>
      </c>
      <c r="I396" s="6">
        <f t="shared" si="46"/>
        <v>178899458.51899999</v>
      </c>
      <c r="J396" s="11"/>
      <c r="K396" s="153"/>
      <c r="L396" s="156"/>
      <c r="M396" s="12">
        <v>6</v>
      </c>
      <c r="N396" s="5" t="s">
        <v>778</v>
      </c>
      <c r="O396" s="5">
        <v>204614324.42379999</v>
      </c>
      <c r="P396" s="5">
        <v>0</v>
      </c>
      <c r="Q396" s="5">
        <v>417104.0344</v>
      </c>
      <c r="R396" s="5">
        <v>54963805.195200004</v>
      </c>
      <c r="S396" s="6">
        <f t="shared" si="47"/>
        <v>259995233.65339997</v>
      </c>
    </row>
    <row r="397" spans="1:19" ht="25" customHeight="1" x14ac:dyDescent="0.25">
      <c r="A397" s="158"/>
      <c r="B397" s="156"/>
      <c r="C397" s="1">
        <v>9</v>
      </c>
      <c r="D397" s="5" t="s">
        <v>428</v>
      </c>
      <c r="E397" s="5">
        <v>144899216.27919999</v>
      </c>
      <c r="F397" s="5">
        <v>0</v>
      </c>
      <c r="G397" s="5">
        <v>295375.44770000002</v>
      </c>
      <c r="H397" s="5">
        <v>45225127.444799997</v>
      </c>
      <c r="I397" s="6">
        <f t="shared" si="46"/>
        <v>190419719.17169997</v>
      </c>
      <c r="J397" s="11"/>
      <c r="K397" s="153"/>
      <c r="L397" s="156"/>
      <c r="M397" s="12">
        <v>7</v>
      </c>
      <c r="N397" s="5" t="s">
        <v>779</v>
      </c>
      <c r="O397" s="5">
        <v>155395702.3854</v>
      </c>
      <c r="P397" s="5">
        <v>0</v>
      </c>
      <c r="Q397" s="5">
        <v>316772.41840000002</v>
      </c>
      <c r="R397" s="5">
        <v>46810840.494199999</v>
      </c>
      <c r="S397" s="6">
        <f t="shared" si="47"/>
        <v>202523315.29799998</v>
      </c>
    </row>
    <row r="398" spans="1:19" ht="25" customHeight="1" x14ac:dyDescent="0.25">
      <c r="A398" s="158"/>
      <c r="B398" s="156"/>
      <c r="C398" s="1">
        <v>10</v>
      </c>
      <c r="D398" s="5" t="s">
        <v>429</v>
      </c>
      <c r="E398" s="5">
        <v>145914049.33759999</v>
      </c>
      <c r="F398" s="5">
        <v>0</v>
      </c>
      <c r="G398" s="5">
        <v>297444.17369999998</v>
      </c>
      <c r="H398" s="5">
        <v>47026076.059799999</v>
      </c>
      <c r="I398" s="6">
        <f t="shared" si="46"/>
        <v>193237569.5711</v>
      </c>
      <c r="J398" s="11"/>
      <c r="K398" s="153"/>
      <c r="L398" s="156"/>
      <c r="M398" s="12">
        <v>8</v>
      </c>
      <c r="N398" s="5" t="s">
        <v>388</v>
      </c>
      <c r="O398" s="5">
        <v>140986213.22549999</v>
      </c>
      <c r="P398" s="5">
        <v>0</v>
      </c>
      <c r="Q398" s="5">
        <v>287398.83429999999</v>
      </c>
      <c r="R398" s="5">
        <v>38581548.121299997</v>
      </c>
      <c r="S398" s="6">
        <f t="shared" si="47"/>
        <v>179855160.18110001</v>
      </c>
    </row>
    <row r="399" spans="1:19" ht="25" customHeight="1" x14ac:dyDescent="0.25">
      <c r="A399" s="158"/>
      <c r="B399" s="156"/>
      <c r="C399" s="1">
        <v>11</v>
      </c>
      <c r="D399" s="5" t="s">
        <v>430</v>
      </c>
      <c r="E399" s="5">
        <v>135242157.59209999</v>
      </c>
      <c r="F399" s="5">
        <v>0</v>
      </c>
      <c r="G399" s="5">
        <v>275689.64049999998</v>
      </c>
      <c r="H399" s="5">
        <v>39281660.628799997</v>
      </c>
      <c r="I399" s="6">
        <f t="shared" si="46"/>
        <v>174799507.86140001</v>
      </c>
      <c r="J399" s="11"/>
      <c r="K399" s="153"/>
      <c r="L399" s="156"/>
      <c r="M399" s="12">
        <v>9</v>
      </c>
      <c r="N399" s="5" t="s">
        <v>780</v>
      </c>
      <c r="O399" s="5">
        <v>152410083.4447</v>
      </c>
      <c r="P399" s="5">
        <v>0</v>
      </c>
      <c r="Q399" s="5">
        <v>310686.26730000001</v>
      </c>
      <c r="R399" s="5">
        <v>41163153.418300003</v>
      </c>
      <c r="S399" s="6">
        <f t="shared" si="47"/>
        <v>193883923.13030002</v>
      </c>
    </row>
    <row r="400" spans="1:19" ht="25" customHeight="1" x14ac:dyDescent="0.25">
      <c r="A400" s="158"/>
      <c r="B400" s="156"/>
      <c r="C400" s="1">
        <v>12</v>
      </c>
      <c r="D400" s="5" t="s">
        <v>431</v>
      </c>
      <c r="E400" s="5">
        <v>132494565.8638</v>
      </c>
      <c r="F400" s="5">
        <v>0</v>
      </c>
      <c r="G400" s="5">
        <v>270088.70520000003</v>
      </c>
      <c r="H400" s="5">
        <v>43097803.947300002</v>
      </c>
      <c r="I400" s="6">
        <f t="shared" si="46"/>
        <v>175862458.51630002</v>
      </c>
      <c r="J400" s="11"/>
      <c r="K400" s="153"/>
      <c r="L400" s="156"/>
      <c r="M400" s="12">
        <v>10</v>
      </c>
      <c r="N400" s="5" t="s">
        <v>781</v>
      </c>
      <c r="O400" s="5">
        <v>201168880.61250001</v>
      </c>
      <c r="P400" s="5">
        <v>0</v>
      </c>
      <c r="Q400" s="5">
        <v>410080.53529999999</v>
      </c>
      <c r="R400" s="5">
        <v>47654449.484700002</v>
      </c>
      <c r="S400" s="6">
        <f t="shared" si="47"/>
        <v>249233410.63249999</v>
      </c>
    </row>
    <row r="401" spans="1:19" ht="25" customHeight="1" x14ac:dyDescent="0.25">
      <c r="A401" s="158"/>
      <c r="B401" s="156"/>
      <c r="C401" s="1">
        <v>13</v>
      </c>
      <c r="D401" s="5" t="s">
        <v>432</v>
      </c>
      <c r="E401" s="5">
        <v>138438088.80720001</v>
      </c>
      <c r="F401" s="5">
        <v>0</v>
      </c>
      <c r="G401" s="5">
        <v>282204.51089999999</v>
      </c>
      <c r="H401" s="5">
        <v>44077088.7786</v>
      </c>
      <c r="I401" s="6">
        <f t="shared" si="46"/>
        <v>182797382.09670001</v>
      </c>
      <c r="J401" s="11"/>
      <c r="K401" s="153"/>
      <c r="L401" s="156"/>
      <c r="M401" s="12">
        <v>11</v>
      </c>
      <c r="N401" s="5" t="s">
        <v>782</v>
      </c>
      <c r="O401" s="5">
        <v>125605819.0768</v>
      </c>
      <c r="P401" s="5">
        <v>0</v>
      </c>
      <c r="Q401" s="5">
        <v>256046.07120000001</v>
      </c>
      <c r="R401" s="5">
        <v>35139995.066600002</v>
      </c>
      <c r="S401" s="6">
        <f t="shared" si="47"/>
        <v>161001860.2146</v>
      </c>
    </row>
    <row r="402" spans="1:19" ht="25" customHeight="1" x14ac:dyDescent="0.25">
      <c r="A402" s="158"/>
      <c r="B402" s="156"/>
      <c r="C402" s="1">
        <v>14</v>
      </c>
      <c r="D402" s="5" t="s">
        <v>433</v>
      </c>
      <c r="E402" s="5">
        <v>123487396.43880001</v>
      </c>
      <c r="F402" s="5">
        <v>0</v>
      </c>
      <c r="G402" s="5">
        <v>251727.69010000001</v>
      </c>
      <c r="H402" s="5">
        <v>40188221.928000003</v>
      </c>
      <c r="I402" s="6">
        <f t="shared" si="46"/>
        <v>163927346.05690002</v>
      </c>
      <c r="J402" s="11"/>
      <c r="K402" s="153"/>
      <c r="L402" s="156"/>
      <c r="M402" s="12">
        <v>12</v>
      </c>
      <c r="N402" s="5" t="s">
        <v>783</v>
      </c>
      <c r="O402" s="5">
        <v>145076797.12369999</v>
      </c>
      <c r="P402" s="5">
        <v>0</v>
      </c>
      <c r="Q402" s="5">
        <v>295737.44429999997</v>
      </c>
      <c r="R402" s="5">
        <v>41509631.391599998</v>
      </c>
      <c r="S402" s="6">
        <f t="shared" si="47"/>
        <v>186882165.95959997</v>
      </c>
    </row>
    <row r="403" spans="1:19" ht="25" customHeight="1" x14ac:dyDescent="0.25">
      <c r="A403" s="158"/>
      <c r="B403" s="156"/>
      <c r="C403" s="1">
        <v>15</v>
      </c>
      <c r="D403" s="5" t="s">
        <v>434</v>
      </c>
      <c r="E403" s="5">
        <v>122843009.3346</v>
      </c>
      <c r="F403" s="5">
        <v>0</v>
      </c>
      <c r="G403" s="5">
        <v>250414.11410000001</v>
      </c>
      <c r="H403" s="5">
        <v>36503509.5744</v>
      </c>
      <c r="I403" s="6">
        <f t="shared" si="46"/>
        <v>159596933.02309999</v>
      </c>
      <c r="J403" s="11"/>
      <c r="K403" s="153"/>
      <c r="L403" s="156"/>
      <c r="M403" s="12">
        <v>13</v>
      </c>
      <c r="N403" s="5" t="s">
        <v>784</v>
      </c>
      <c r="O403" s="5">
        <v>153704097.2877</v>
      </c>
      <c r="P403" s="5">
        <v>0</v>
      </c>
      <c r="Q403" s="5">
        <v>313324.10009999998</v>
      </c>
      <c r="R403" s="5">
        <v>45580707.532399997</v>
      </c>
      <c r="S403" s="6">
        <f t="shared" si="47"/>
        <v>199598128.92019999</v>
      </c>
    </row>
    <row r="404" spans="1:19" ht="25" customHeight="1" x14ac:dyDescent="0.25">
      <c r="A404" s="158"/>
      <c r="B404" s="156"/>
      <c r="C404" s="1">
        <v>16</v>
      </c>
      <c r="D404" s="5" t="s">
        <v>435</v>
      </c>
      <c r="E404" s="5">
        <v>132765145.30159999</v>
      </c>
      <c r="F404" s="5">
        <v>0</v>
      </c>
      <c r="G404" s="5">
        <v>270640.27840000001</v>
      </c>
      <c r="H404" s="5">
        <v>43273045.233900003</v>
      </c>
      <c r="I404" s="6">
        <f t="shared" si="46"/>
        <v>176308830.81389999</v>
      </c>
      <c r="J404" s="11"/>
      <c r="K404" s="154"/>
      <c r="L404" s="157"/>
      <c r="M404" s="12">
        <v>14</v>
      </c>
      <c r="N404" s="5" t="s">
        <v>785</v>
      </c>
      <c r="O404" s="5">
        <v>169751879.3488</v>
      </c>
      <c r="P404" s="5">
        <v>0</v>
      </c>
      <c r="Q404" s="5">
        <v>346037.32620000001</v>
      </c>
      <c r="R404" s="5">
        <v>47809587.680399999</v>
      </c>
      <c r="S404" s="6">
        <f t="shared" si="47"/>
        <v>217907504.35540003</v>
      </c>
    </row>
    <row r="405" spans="1:19" ht="25" customHeight="1" x14ac:dyDescent="0.3">
      <c r="A405" s="158"/>
      <c r="B405" s="156"/>
      <c r="C405" s="1">
        <v>17</v>
      </c>
      <c r="D405" s="5" t="s">
        <v>436</v>
      </c>
      <c r="E405" s="5">
        <v>151608592.3229</v>
      </c>
      <c r="F405" s="5">
        <v>0</v>
      </c>
      <c r="G405" s="5">
        <v>309052.43650000001</v>
      </c>
      <c r="H405" s="5">
        <v>49764741.760399997</v>
      </c>
      <c r="I405" s="6">
        <f t="shared" si="46"/>
        <v>201682386.51980001</v>
      </c>
      <c r="J405" s="11"/>
      <c r="K405" s="18"/>
      <c r="L405" s="141" t="s">
        <v>848</v>
      </c>
      <c r="M405" s="142"/>
      <c r="N405" s="143"/>
      <c r="O405" s="14">
        <f>SUM(O391:O404)</f>
        <v>2182975025.3684998</v>
      </c>
      <c r="P405" s="14">
        <f t="shared" ref="P405:S405" si="48">SUM(P391:P404)</f>
        <v>0</v>
      </c>
      <c r="Q405" s="14">
        <f t="shared" si="48"/>
        <v>4449970.4141000006</v>
      </c>
      <c r="R405" s="14">
        <f t="shared" si="48"/>
        <v>600945914.98390007</v>
      </c>
      <c r="S405" s="14">
        <f t="shared" si="48"/>
        <v>2788370910.7664995</v>
      </c>
    </row>
    <row r="406" spans="1:19" ht="25" customHeight="1" x14ac:dyDescent="0.25">
      <c r="A406" s="158"/>
      <c r="B406" s="156"/>
      <c r="C406" s="1">
        <v>18</v>
      </c>
      <c r="D406" s="5" t="s">
        <v>437</v>
      </c>
      <c r="E406" s="5">
        <v>182274715.55070001</v>
      </c>
      <c r="F406" s="5">
        <v>0</v>
      </c>
      <c r="G406" s="5">
        <v>371564.98910000001</v>
      </c>
      <c r="H406" s="5">
        <v>56171300.495399997</v>
      </c>
      <c r="I406" s="6">
        <f t="shared" si="46"/>
        <v>238817581.0352</v>
      </c>
      <c r="J406" s="11"/>
      <c r="K406" s="152">
        <v>37</v>
      </c>
      <c r="L406" s="155" t="s">
        <v>61</v>
      </c>
      <c r="M406" s="12">
        <v>1</v>
      </c>
      <c r="N406" s="5" t="s">
        <v>786</v>
      </c>
      <c r="O406" s="5">
        <v>112133128.25</v>
      </c>
      <c r="P406" s="5">
        <v>0</v>
      </c>
      <c r="Q406" s="5">
        <v>228582.14009999999</v>
      </c>
      <c r="R406" s="5">
        <v>407529575.94440001</v>
      </c>
      <c r="S406" s="6">
        <f t="shared" si="47"/>
        <v>519891286.33450001</v>
      </c>
    </row>
    <row r="407" spans="1:19" ht="25" customHeight="1" x14ac:dyDescent="0.25">
      <c r="A407" s="158"/>
      <c r="B407" s="156"/>
      <c r="C407" s="1">
        <v>19</v>
      </c>
      <c r="D407" s="5" t="s">
        <v>438</v>
      </c>
      <c r="E407" s="5">
        <v>125318369.68529999</v>
      </c>
      <c r="F407" s="5">
        <v>0</v>
      </c>
      <c r="G407" s="5">
        <v>255460.10879999999</v>
      </c>
      <c r="H407" s="5">
        <v>41909158.639300004</v>
      </c>
      <c r="I407" s="6">
        <f t="shared" si="46"/>
        <v>167482988.43339998</v>
      </c>
      <c r="J407" s="11"/>
      <c r="K407" s="153"/>
      <c r="L407" s="156"/>
      <c r="M407" s="12">
        <v>2</v>
      </c>
      <c r="N407" s="5" t="s">
        <v>787</v>
      </c>
      <c r="O407" s="5">
        <v>286249335.44929999</v>
      </c>
      <c r="P407" s="5">
        <v>0</v>
      </c>
      <c r="Q407" s="5">
        <v>583516.10030000005</v>
      </c>
      <c r="R407" s="5">
        <v>465205664.15490001</v>
      </c>
      <c r="S407" s="6">
        <f t="shared" si="47"/>
        <v>752038515.70449996</v>
      </c>
    </row>
    <row r="408" spans="1:19" ht="25" customHeight="1" x14ac:dyDescent="0.25">
      <c r="A408" s="158"/>
      <c r="B408" s="156"/>
      <c r="C408" s="1">
        <v>20</v>
      </c>
      <c r="D408" s="5" t="s">
        <v>439</v>
      </c>
      <c r="E408" s="5">
        <v>120752595.602</v>
      </c>
      <c r="F408" s="5">
        <v>0</v>
      </c>
      <c r="G408" s="5">
        <v>246152.82889999999</v>
      </c>
      <c r="H408" s="5">
        <v>39493664.141400002</v>
      </c>
      <c r="I408" s="6">
        <f t="shared" si="46"/>
        <v>160492412.57229999</v>
      </c>
      <c r="J408" s="11"/>
      <c r="K408" s="153"/>
      <c r="L408" s="156"/>
      <c r="M408" s="12">
        <v>3</v>
      </c>
      <c r="N408" s="5" t="s">
        <v>788</v>
      </c>
      <c r="O408" s="5">
        <v>161236422.75080001</v>
      </c>
      <c r="P408" s="5">
        <v>0</v>
      </c>
      <c r="Q408" s="5">
        <v>328678.66220000002</v>
      </c>
      <c r="R408" s="5">
        <v>421046862.24059999</v>
      </c>
      <c r="S408" s="6">
        <f t="shared" si="47"/>
        <v>582611963.65359998</v>
      </c>
    </row>
    <row r="409" spans="1:19" ht="25" customHeight="1" x14ac:dyDescent="0.25">
      <c r="A409" s="158"/>
      <c r="B409" s="156"/>
      <c r="C409" s="1">
        <v>21</v>
      </c>
      <c r="D409" s="5" t="s">
        <v>440</v>
      </c>
      <c r="E409" s="5">
        <v>175937779.51949999</v>
      </c>
      <c r="F409" s="5">
        <v>0</v>
      </c>
      <c r="G409" s="5">
        <v>358647.21509999997</v>
      </c>
      <c r="H409" s="5">
        <v>56448899.352399997</v>
      </c>
      <c r="I409" s="6">
        <f t="shared" si="46"/>
        <v>232745326.08699998</v>
      </c>
      <c r="J409" s="11"/>
      <c r="K409" s="153"/>
      <c r="L409" s="156"/>
      <c r="M409" s="12">
        <v>4</v>
      </c>
      <c r="N409" s="5" t="s">
        <v>789</v>
      </c>
      <c r="O409" s="5">
        <v>138181751.9023</v>
      </c>
      <c r="P409" s="5">
        <v>0</v>
      </c>
      <c r="Q409" s="5">
        <v>281681.97100000002</v>
      </c>
      <c r="R409" s="5">
        <v>415484793.50809997</v>
      </c>
      <c r="S409" s="6">
        <f t="shared" si="47"/>
        <v>553948227.38139999</v>
      </c>
    </row>
    <row r="410" spans="1:19" ht="25" customHeight="1" x14ac:dyDescent="0.25">
      <c r="A410" s="158"/>
      <c r="B410" s="156"/>
      <c r="C410" s="1">
        <v>22</v>
      </c>
      <c r="D410" s="5" t="s">
        <v>441</v>
      </c>
      <c r="E410" s="5">
        <v>117093427.81039999</v>
      </c>
      <c r="F410" s="5">
        <v>0</v>
      </c>
      <c r="G410" s="5">
        <v>238693.65590000001</v>
      </c>
      <c r="H410" s="5">
        <v>38498841.463</v>
      </c>
      <c r="I410" s="6">
        <f t="shared" si="46"/>
        <v>155830962.92930001</v>
      </c>
      <c r="J410" s="11"/>
      <c r="K410" s="153"/>
      <c r="L410" s="156"/>
      <c r="M410" s="12">
        <v>5</v>
      </c>
      <c r="N410" s="5" t="s">
        <v>790</v>
      </c>
      <c r="O410" s="5">
        <v>131296160.388</v>
      </c>
      <c r="P410" s="5">
        <v>0</v>
      </c>
      <c r="Q410" s="5">
        <v>267645.76890000002</v>
      </c>
      <c r="R410" s="5">
        <v>410646996.69260001</v>
      </c>
      <c r="S410" s="6">
        <f t="shared" si="47"/>
        <v>542210802.84950006</v>
      </c>
    </row>
    <row r="411" spans="1:19" ht="25" customHeight="1" x14ac:dyDescent="0.25">
      <c r="A411" s="158"/>
      <c r="B411" s="156"/>
      <c r="C411" s="1">
        <v>23</v>
      </c>
      <c r="D411" s="5" t="s">
        <v>442</v>
      </c>
      <c r="E411" s="5">
        <v>118171254.8335</v>
      </c>
      <c r="F411" s="5">
        <v>0</v>
      </c>
      <c r="G411" s="5">
        <v>240890.79430000001</v>
      </c>
      <c r="H411" s="5">
        <v>38124731.751100004</v>
      </c>
      <c r="I411" s="6">
        <f t="shared" si="46"/>
        <v>156536877.37889999</v>
      </c>
      <c r="J411" s="11"/>
      <c r="K411" s="154"/>
      <c r="L411" s="157"/>
      <c r="M411" s="12">
        <v>6</v>
      </c>
      <c r="N411" s="5" t="s">
        <v>791</v>
      </c>
      <c r="O411" s="5">
        <v>135056213.44870001</v>
      </c>
      <c r="P411" s="5">
        <v>0</v>
      </c>
      <c r="Q411" s="5">
        <v>275310.59539999999</v>
      </c>
      <c r="R411" s="5">
        <v>409723535.98229998</v>
      </c>
      <c r="S411" s="6">
        <f t="shared" si="47"/>
        <v>545055060.02639997</v>
      </c>
    </row>
    <row r="412" spans="1:19" ht="25" customHeight="1" thickBot="1" x14ac:dyDescent="0.35">
      <c r="A412" s="158"/>
      <c r="B412" s="156"/>
      <c r="C412" s="1">
        <v>24</v>
      </c>
      <c r="D412" s="5" t="s">
        <v>443</v>
      </c>
      <c r="E412" s="5">
        <v>152455137.26859999</v>
      </c>
      <c r="F412" s="5">
        <v>0</v>
      </c>
      <c r="G412" s="5">
        <v>310778.109</v>
      </c>
      <c r="H412" s="5">
        <v>48380111.3389</v>
      </c>
      <c r="I412" s="6">
        <f t="shared" si="46"/>
        <v>201146026.71649998</v>
      </c>
      <c r="J412" s="11"/>
      <c r="K412" s="18"/>
      <c r="L412" s="141" t="s">
        <v>926</v>
      </c>
      <c r="M412" s="142"/>
      <c r="N412" s="143"/>
      <c r="O412" s="19">
        <f>SUM(O406:O411)</f>
        <v>964153012.18910003</v>
      </c>
      <c r="P412" s="19">
        <f t="shared" ref="P412:S412" si="49">SUM(P406:P411)</f>
        <v>0</v>
      </c>
      <c r="Q412" s="19">
        <f t="shared" si="49"/>
        <v>1965415.2379000001</v>
      </c>
      <c r="R412" s="19">
        <f t="shared" si="49"/>
        <v>2529637428.5229001</v>
      </c>
      <c r="S412" s="19">
        <f t="shared" si="49"/>
        <v>3495755855.9499002</v>
      </c>
    </row>
    <row r="413" spans="1:19" ht="25" customHeight="1" thickTop="1" thickBot="1" x14ac:dyDescent="0.35">
      <c r="A413" s="158"/>
      <c r="B413" s="156"/>
      <c r="C413" s="1">
        <v>25</v>
      </c>
      <c r="D413" s="5" t="s">
        <v>444</v>
      </c>
      <c r="E413" s="5">
        <v>155775345.4059</v>
      </c>
      <c r="F413" s="5">
        <v>0</v>
      </c>
      <c r="G413" s="5">
        <v>317546.31650000002</v>
      </c>
      <c r="H413" s="5">
        <v>50878821.420400001</v>
      </c>
      <c r="I413" s="6">
        <f t="shared" si="46"/>
        <v>206971713.1428</v>
      </c>
      <c r="J413" s="11"/>
      <c r="K413" s="159" t="s">
        <v>925</v>
      </c>
      <c r="L413" s="160"/>
      <c r="M413" s="160"/>
      <c r="N413" s="161"/>
      <c r="O413" s="10">
        <v>106112941962.95769</v>
      </c>
      <c r="P413" s="123">
        <v>-1051685632.3324978</v>
      </c>
      <c r="Q413" s="14">
        <v>216310057.05430019</v>
      </c>
      <c r="R413" s="14">
        <v>37369201074.082962</v>
      </c>
      <c r="S413" s="8">
        <f t="shared" si="47"/>
        <v>142646767461.76245</v>
      </c>
    </row>
    <row r="414" spans="1:19" ht="13" thickTop="1" x14ac:dyDescent="0.25">
      <c r="E414" s="30">
        <f>SUM(E389:E413)</f>
        <v>3482078048.7444997</v>
      </c>
      <c r="F414" s="30">
        <f t="shared" ref="F414:I414" si="50">SUM(F389:F413)</f>
        <v>0</v>
      </c>
      <c r="G414" s="30">
        <f>SUM(G389:G413)</f>
        <v>7098177.540599999</v>
      </c>
      <c r="H414" s="30">
        <f t="shared" si="50"/>
        <v>1119152204.5174997</v>
      </c>
      <c r="I414" s="30">
        <f t="shared" si="50"/>
        <v>4608328430.8026009</v>
      </c>
    </row>
  </sheetData>
  <mergeCells count="116">
    <mergeCell ref="A1:S1"/>
    <mergeCell ref="B4:S4"/>
    <mergeCell ref="B8:B24"/>
    <mergeCell ref="L8:L26"/>
    <mergeCell ref="K8:K26"/>
    <mergeCell ref="A8:A24"/>
    <mergeCell ref="B25:D25"/>
    <mergeCell ref="A26:A46"/>
    <mergeCell ref="B26:B46"/>
    <mergeCell ref="L27:N27"/>
    <mergeCell ref="L106:N106"/>
    <mergeCell ref="K107:K122"/>
    <mergeCell ref="L107:L122"/>
    <mergeCell ref="B48:B78"/>
    <mergeCell ref="A80:A100"/>
    <mergeCell ref="K85:K105"/>
    <mergeCell ref="A123:A130"/>
    <mergeCell ref="B123:B130"/>
    <mergeCell ref="L123:N123"/>
    <mergeCell ref="K28:K61"/>
    <mergeCell ref="L28:L61"/>
    <mergeCell ref="L62:N62"/>
    <mergeCell ref="K63:K83"/>
    <mergeCell ref="L63:L83"/>
    <mergeCell ref="L84:N84"/>
    <mergeCell ref="L85:L105"/>
    <mergeCell ref="B131:D131"/>
    <mergeCell ref="B47:D47"/>
    <mergeCell ref="A48:A78"/>
    <mergeCell ref="B101:D101"/>
    <mergeCell ref="A102:A121"/>
    <mergeCell ref="B102:B121"/>
    <mergeCell ref="B79:D79"/>
    <mergeCell ref="B80:B100"/>
    <mergeCell ref="A132:A154"/>
    <mergeCell ref="B132:B154"/>
    <mergeCell ref="B122:D122"/>
    <mergeCell ref="B155:D155"/>
    <mergeCell ref="B261:D261"/>
    <mergeCell ref="A156:A182"/>
    <mergeCell ref="B156:B182"/>
    <mergeCell ref="B183:D183"/>
    <mergeCell ref="A184:A201"/>
    <mergeCell ref="B184:B201"/>
    <mergeCell ref="B202:D202"/>
    <mergeCell ref="B242:D242"/>
    <mergeCell ref="A243:A260"/>
    <mergeCell ref="B243:B260"/>
    <mergeCell ref="B296:D296"/>
    <mergeCell ref="A203:A227"/>
    <mergeCell ref="B203:B227"/>
    <mergeCell ref="B228:D228"/>
    <mergeCell ref="A229:A241"/>
    <mergeCell ref="B229:B241"/>
    <mergeCell ref="A297:A307"/>
    <mergeCell ref="B297:B307"/>
    <mergeCell ref="A262:A277"/>
    <mergeCell ref="B278:D278"/>
    <mergeCell ref="B262:B277"/>
    <mergeCell ref="A279:A295"/>
    <mergeCell ref="B279:B295"/>
    <mergeCell ref="A337:A363"/>
    <mergeCell ref="B337:B363"/>
    <mergeCell ref="B364:D364"/>
    <mergeCell ref="A365:A387"/>
    <mergeCell ref="B365:B387"/>
    <mergeCell ref="B308:D308"/>
    <mergeCell ref="A309:A335"/>
    <mergeCell ref="B309:B335"/>
    <mergeCell ref="B336:D336"/>
    <mergeCell ref="K406:K411"/>
    <mergeCell ref="L406:L411"/>
    <mergeCell ref="B388:D388"/>
    <mergeCell ref="A389:A413"/>
    <mergeCell ref="B389:B413"/>
    <mergeCell ref="L412:N412"/>
    <mergeCell ref="K413:N413"/>
    <mergeCell ref="L390:N390"/>
    <mergeCell ref="K391:K404"/>
    <mergeCell ref="L391:L404"/>
    <mergeCell ref="L405:N405"/>
    <mergeCell ref="K356:K371"/>
    <mergeCell ref="L356:L371"/>
    <mergeCell ref="L372:N372"/>
    <mergeCell ref="K373:K389"/>
    <mergeCell ref="L373:L389"/>
    <mergeCell ref="K308:K330"/>
    <mergeCell ref="L308:L330"/>
    <mergeCell ref="L331:N331"/>
    <mergeCell ref="K332:K354"/>
    <mergeCell ref="L332:L354"/>
    <mergeCell ref="L355:N355"/>
    <mergeCell ref="K256:K288"/>
    <mergeCell ref="L256:L288"/>
    <mergeCell ref="L289:N289"/>
    <mergeCell ref="K290:K306"/>
    <mergeCell ref="L290:L306"/>
    <mergeCell ref="L307:N307"/>
    <mergeCell ref="K206:K223"/>
    <mergeCell ref="L206:L223"/>
    <mergeCell ref="L224:N224"/>
    <mergeCell ref="K225:K254"/>
    <mergeCell ref="L225:L254"/>
    <mergeCell ref="L255:N255"/>
    <mergeCell ref="K159:K183"/>
    <mergeCell ref="L159:L183"/>
    <mergeCell ref="L184:N184"/>
    <mergeCell ref="K185:K204"/>
    <mergeCell ref="L185:L204"/>
    <mergeCell ref="L205:N205"/>
    <mergeCell ref="K124:K143"/>
    <mergeCell ref="L124:L143"/>
    <mergeCell ref="L144:N144"/>
    <mergeCell ref="K145:K157"/>
    <mergeCell ref="L145:L157"/>
    <mergeCell ref="L158:N158"/>
  </mergeCells>
  <phoneticPr fontId="3" type="noConversion"/>
  <pageMargins left="0.24" right="0.2" top="0.17" bottom="0.44" header="0.17" footer="0.17"/>
  <pageSetup scale="40" fitToHeight="0" orientation="landscape" r:id="rId1"/>
  <headerFooter alignWithMargins="0">
    <oddFooter>&amp;L&amp;14Source:&amp;10 &amp;"Arial,Bold"&amp;14Office of the Accountant-General of the Federation&amp;CPage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MONTHENTRY</vt:lpstr>
      <vt:lpstr>FG</vt:lpstr>
      <vt:lpstr>SG Details</vt:lpstr>
      <vt:lpstr>sumsum</vt:lpstr>
      <vt:lpstr>LGC Details</vt:lpstr>
      <vt:lpstr>acctmonth</vt:lpstr>
      <vt:lpstr>previuosmonth</vt:lpstr>
      <vt:lpstr>'SG Details'!Print_Area</vt:lpstr>
      <vt:lpstr>'LGC Details'!Print_Titles</vt:lpstr>
    </vt:vector>
  </TitlesOfParts>
  <Company>OAGF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FUNDS</dc:creator>
  <cp:lastModifiedBy>Emuesiri Ojo</cp:lastModifiedBy>
  <cp:lastPrinted>2020-01-21T13:07:10Z</cp:lastPrinted>
  <dcterms:created xsi:type="dcterms:W3CDTF">2003-11-12T08:54:16Z</dcterms:created>
  <dcterms:modified xsi:type="dcterms:W3CDTF">2020-02-26T21:37:27Z</dcterms:modified>
</cp:coreProperties>
</file>